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Z:\Brush Country Upcoming Meeting Materials 2022\August 2022\"/>
    </mc:Choice>
  </mc:AlternateContent>
  <xr:revisionPtr revIDLastSave="0" documentId="13_ncr:1_{60BBE04B-3493-4DA0-8505-8B3B2B6493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1" l="1"/>
  <c r="M10" i="1"/>
  <c r="M14" i="1" s="1"/>
  <c r="M9" i="1"/>
  <c r="M8" i="1"/>
  <c r="M6" i="1"/>
  <c r="N10" i="1"/>
  <c r="H12" i="1"/>
  <c r="M34" i="1"/>
  <c r="L34" i="1"/>
  <c r="J34" i="1"/>
  <c r="I34" i="1"/>
  <c r="H34" i="1"/>
  <c r="G34" i="1"/>
  <c r="G32" i="1"/>
  <c r="G72" i="1" s="1"/>
  <c r="H32" i="1"/>
  <c r="I32" i="1"/>
  <c r="J32" i="1"/>
  <c r="K32" i="1"/>
  <c r="K72" i="1" s="1"/>
  <c r="M32" i="1"/>
  <c r="L32" i="1"/>
  <c r="M24" i="1"/>
  <c r="L24" i="1"/>
  <c r="J72" i="1" l="1"/>
  <c r="H72" i="1"/>
  <c r="L29" i="1"/>
  <c r="L72" i="1" s="1"/>
  <c r="L80" i="1" l="1"/>
  <c r="M31" i="1"/>
  <c r="M72" i="1" s="1"/>
  <c r="M75" i="1" s="1"/>
  <c r="M76" i="1" s="1"/>
  <c r="L83" i="1" l="1"/>
  <c r="L10" i="1" l="1"/>
  <c r="L14" i="1" s="1"/>
  <c r="J83" i="1"/>
  <c r="J75" i="1"/>
  <c r="J76" i="1" s="1"/>
  <c r="K75" i="1" l="1"/>
  <c r="K76" i="1" s="1"/>
  <c r="K83" i="1" l="1"/>
  <c r="L75" i="1" l="1"/>
  <c r="L76" i="1" s="1"/>
</calcChain>
</file>

<file path=xl/sharedStrings.xml><?xml version="1.0" encoding="utf-8"?>
<sst xmlns="http://schemas.openxmlformats.org/spreadsheetml/2006/main" count="113" uniqueCount="107">
  <si>
    <t>Expenses</t>
  </si>
  <si>
    <t>Income</t>
  </si>
  <si>
    <t>Suta Tax Exp</t>
  </si>
  <si>
    <t>Salaries</t>
  </si>
  <si>
    <t>Health Insurance</t>
  </si>
  <si>
    <t>Computers Support Services</t>
  </si>
  <si>
    <t>Auto,Gas &amp; Oil</t>
  </si>
  <si>
    <t>Auto &amp; Truck Repairs</t>
  </si>
  <si>
    <t>Director Expense Reimburse</t>
  </si>
  <si>
    <t>Hidalgo Co Tax Levy</t>
  </si>
  <si>
    <t>Jim Hogg Co. Tax  Levy</t>
  </si>
  <si>
    <t>Jim Wells Co. Tax Levy</t>
  </si>
  <si>
    <t>Brooks Co. Tax Levy</t>
  </si>
  <si>
    <t>Equipment Purchase</t>
  </si>
  <si>
    <t>total tax levies</t>
  </si>
  <si>
    <t>Total Revenue</t>
  </si>
  <si>
    <t>payroll tax expense</t>
  </si>
  <si>
    <t>budget</t>
  </si>
  <si>
    <t>Legal notices</t>
  </si>
  <si>
    <t>Printer expenses</t>
  </si>
  <si>
    <t>District Fee Revenue</t>
  </si>
  <si>
    <t>Net Revenue over Operating Expenses</t>
  </si>
  <si>
    <t>total all accts</t>
  </si>
  <si>
    <t>Travel Exp &amp; Training Cost</t>
  </si>
  <si>
    <t>Postage &amp; shipping expense</t>
  </si>
  <si>
    <t>computer  &amp; electronic Eqpt</t>
  </si>
  <si>
    <t>Office Expenses</t>
  </si>
  <si>
    <t>School Educational Material</t>
  </si>
  <si>
    <t>Payroll Taxes</t>
  </si>
  <si>
    <t>Vehicle Expenses</t>
  </si>
  <si>
    <t>Miscellaneous Expenses</t>
  </si>
  <si>
    <t>Other Miscellaneous Services  &amp; Expenses</t>
  </si>
  <si>
    <t>Meals &amp; Lodging</t>
  </si>
  <si>
    <t xml:space="preserve"> Professional Services</t>
  </si>
  <si>
    <t>Accounting Services &amp; Audit</t>
  </si>
  <si>
    <t xml:space="preserve">General Reserve  Fund  </t>
  </si>
  <si>
    <t>Water Quality Testing</t>
  </si>
  <si>
    <t>Conference Registration Fees</t>
  </si>
  <si>
    <t>Total Collection &amp; Appraisal fees</t>
  </si>
  <si>
    <t>Tx Municipal League Insurance</t>
  </si>
  <si>
    <t>Director Bond</t>
  </si>
  <si>
    <t>Interest income from bank accts</t>
  </si>
  <si>
    <t>Total Operating Expenses</t>
  </si>
  <si>
    <t xml:space="preserve">Capital Improvement  new office building </t>
  </si>
  <si>
    <t>actual 2019</t>
  </si>
  <si>
    <t>yard maintenance</t>
  </si>
  <si>
    <t>building repairs</t>
  </si>
  <si>
    <t>TCDRS Retirement &amp;life Insurance</t>
  </si>
  <si>
    <t>incl in levy</t>
  </si>
  <si>
    <t>Engineering Services</t>
  </si>
  <si>
    <t>Aquifer Monitoring Eqp. &amp; GMA Expenses</t>
  </si>
  <si>
    <t>Legal Services/Bickerstaff</t>
  </si>
  <si>
    <t>Well Plugging Program Reserve Fund</t>
  </si>
  <si>
    <t>Actual</t>
  </si>
  <si>
    <t>Tax Rate @ $0.018500/$100</t>
  </si>
  <si>
    <t>incl w taxes</t>
  </si>
  <si>
    <t>Felix Saenz</t>
  </si>
  <si>
    <t>Admin Assistant</t>
  </si>
  <si>
    <t>Luis Pena</t>
  </si>
  <si>
    <t>Jim Hogg Co. TAC</t>
  </si>
  <si>
    <t xml:space="preserve"> Well Plugging Program - </t>
  </si>
  <si>
    <t>Certi values</t>
  </si>
  <si>
    <t>%</t>
  </si>
  <si>
    <t>Change</t>
  </si>
  <si>
    <t>tax yr 2021</t>
  </si>
  <si>
    <t>tax yr 2020</t>
  </si>
  <si>
    <t>Bank Accounts thru ______</t>
  </si>
  <si>
    <t xml:space="preserve">  Cash Available  Operations on 9/30/2021</t>
  </si>
  <si>
    <t>*Total BCGCD Tax Levy for FY 2021 budget based on tax rate of $0.01600/$100 = $363,765</t>
  </si>
  <si>
    <t>other expenses on bookkeeper ledger</t>
  </si>
  <si>
    <t>Total Expenses</t>
  </si>
  <si>
    <t xml:space="preserve">tax account </t>
  </si>
  <si>
    <t xml:space="preserve">Bus acct  </t>
  </si>
  <si>
    <t>5000</t>
  </si>
  <si>
    <t>Amended</t>
  </si>
  <si>
    <t>Dues</t>
  </si>
  <si>
    <t>Electricity</t>
  </si>
  <si>
    <t>Tax &amp; Appraisal Appraisal Fees</t>
  </si>
  <si>
    <t>Brooks Co. App  Dist</t>
  </si>
  <si>
    <t>Hidalgo Co. App District</t>
  </si>
  <si>
    <t>Jim Hogg Co. App Dist</t>
  </si>
  <si>
    <t>Jim Wells Co. App District</t>
  </si>
  <si>
    <t>Brooks Co.&amp; Hidalgo TAC</t>
  </si>
  <si>
    <t>Jim Wells Co. TAC</t>
  </si>
  <si>
    <t>Dir Liability, Errors/Dishonesty/Work Comp</t>
  </si>
  <si>
    <t>Vehicle &amp; Building Insurance</t>
  </si>
  <si>
    <t xml:space="preserve">Brush Country Groundwater Conservation District 2023 FY Budget  10/1/2022 - 9/30/2023 </t>
  </si>
  <si>
    <t>Budgeted Begin Est  Cash Available for Op 10/1/2022</t>
  </si>
  <si>
    <t>Delinquent Tax Collect/Penalty &amp; Interest</t>
  </si>
  <si>
    <t>water, garbage &amp; sewer</t>
  </si>
  <si>
    <t xml:space="preserve">Legislative Assistance/Howard </t>
  </si>
  <si>
    <t>phone &amp; internet &amp; wireles</t>
  </si>
  <si>
    <t>Web hosting and system maintenance</t>
  </si>
  <si>
    <t>Offfice &amp; Janitorial  Supplies &amp; Furniture</t>
  </si>
  <si>
    <t>Janitorial &amp; rug rental</t>
  </si>
  <si>
    <t>Software Halff Hosting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</si>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</sst>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#,##0.00;\-#,##0.00"/>
    <numFmt numFmtId="165" formatCode="0.000"/>
    <numFmt numFmtId="166" formatCode="#,##0.000000"/>
    <numFmt numFmtId="167" formatCode="0.000000"/>
    <numFmt numFmtId="168" formatCode="#,##0.0000"/>
  </numFmts>
  <fonts count="45" x14ac:knownFonts="1">
    <font>
      <sz val="11"/>
      <color theme="1"/>
      <name val="Times New Roman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12"/>
      <color theme="1"/>
      <name val="Times New Roman"/>
      <family val="2"/>
      <scheme val="minor"/>
    </font>
    <font>
      <b/>
      <sz val="12"/>
      <color theme="1"/>
      <name val="Times New Roman"/>
      <family val="2"/>
      <scheme val="minor"/>
    </font>
    <font>
      <b/>
      <sz val="12"/>
      <color rgb="FF000000"/>
      <name val="Arial"/>
      <family val="2"/>
    </font>
    <font>
      <sz val="11"/>
      <color theme="1"/>
      <name val="Times New Roman"/>
      <family val="1"/>
    </font>
    <font>
      <sz val="14"/>
      <color theme="1"/>
      <name val="Times New Roman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u val="singleAccounting"/>
      <sz val="14"/>
      <color indexed="8"/>
      <name val="Times New Roman"/>
      <family val="1"/>
    </font>
    <font>
      <b/>
      <sz val="14"/>
      <color theme="1"/>
      <name val="Times New Roman"/>
      <family val="1"/>
      <scheme val="minor"/>
    </font>
    <font>
      <b/>
      <sz val="14"/>
      <color theme="1"/>
      <name val="Calibri"/>
      <family val="2"/>
    </font>
    <font>
      <sz val="14"/>
      <color theme="1"/>
      <name val="Times New Roman"/>
      <family val="1"/>
      <scheme val="minor"/>
    </font>
    <font>
      <sz val="11"/>
      <color rgb="FFFF0000"/>
      <name val="Times New Roman"/>
      <family val="2"/>
      <scheme val="minor"/>
    </font>
    <font>
      <sz val="14"/>
      <name val="Times New Roman"/>
      <family val="1"/>
      <scheme val="minor"/>
    </font>
    <font>
      <sz val="14"/>
      <name val="Times New Roman"/>
      <family val="2"/>
      <scheme val="minor"/>
    </font>
    <font>
      <sz val="12"/>
      <name val="Arial"/>
      <family val="2"/>
    </font>
    <font>
      <b/>
      <sz val="14"/>
      <name val="Times New Roman"/>
      <family val="1"/>
    </font>
    <font>
      <sz val="12"/>
      <color theme="1"/>
      <name val="Times New Roman"/>
      <family val="1"/>
    </font>
    <font>
      <sz val="14"/>
      <color rgb="FF000000"/>
      <name val="Times New Roman"/>
      <family val="1"/>
      <scheme val="minor"/>
    </font>
    <font>
      <sz val="11"/>
      <color theme="1"/>
      <name val="Times New Roman"/>
      <family val="1"/>
      <scheme val="minor"/>
    </font>
    <font>
      <b/>
      <sz val="12"/>
      <color theme="1"/>
      <name val="Times New Roman"/>
      <family val="1"/>
      <scheme val="minor"/>
    </font>
    <font>
      <sz val="12"/>
      <color theme="1"/>
      <name val="Times New Roman"/>
      <family val="1"/>
      <scheme val="minor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1"/>
      <color rgb="FFFF0000"/>
      <name val="Times New Roman"/>
      <family val="1"/>
      <scheme val="minor"/>
    </font>
    <font>
      <sz val="8"/>
      <color rgb="FF000000"/>
      <name val="Arial"/>
      <family val="2"/>
    </font>
    <font>
      <sz val="11"/>
      <color theme="1"/>
      <name val="Times New Roman"/>
      <family val="2"/>
      <scheme val="minor"/>
    </font>
    <font>
      <sz val="11"/>
      <name val="Times New Roman"/>
      <family val="2"/>
      <scheme val="minor"/>
    </font>
    <font>
      <b/>
      <sz val="12"/>
      <name val="Times New Roman"/>
      <family val="2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4"/>
      <color rgb="FFFF0000"/>
      <name val="Times New Roman"/>
      <family val="1"/>
      <scheme val="minor"/>
    </font>
    <font>
      <b/>
      <sz val="14"/>
      <name val="Times New Roman"/>
      <family val="1"/>
      <scheme val="minor"/>
    </font>
    <font>
      <b/>
      <sz val="20"/>
      <color theme="1"/>
      <name val="Times New Roman"/>
      <family val="1"/>
      <scheme val="minor"/>
    </font>
    <font>
      <b/>
      <sz val="14"/>
      <color rgb="FF000000"/>
      <name val="Times New Roman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5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 applyBorder="1"/>
    <xf numFmtId="4" fontId="0" fillId="0" borderId="0" xfId="0" applyNumberFormat="1"/>
    <xf numFmtId="0" fontId="0" fillId="0" borderId="0" xfId="0" applyFill="1"/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/>
    <xf numFmtId="0" fontId="12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" fontId="13" fillId="0" borderId="1" xfId="2" applyNumberFormat="1" applyFont="1" applyFill="1" applyBorder="1"/>
    <xf numFmtId="43" fontId="13" fillId="0" borderId="1" xfId="1" applyFont="1" applyFill="1" applyBorder="1"/>
    <xf numFmtId="0" fontId="10" fillId="0" borderId="1" xfId="0" applyFont="1" applyFill="1" applyBorder="1"/>
    <xf numFmtId="43" fontId="15" fillId="0" borderId="1" xfId="0" applyNumberFormat="1" applyFont="1" applyFill="1" applyBorder="1"/>
    <xf numFmtId="0" fontId="14" fillId="0" borderId="1" xfId="0" applyFont="1" applyFill="1" applyBorder="1"/>
    <xf numFmtId="3" fontId="13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/>
    <xf numFmtId="0" fontId="16" fillId="0" borderId="1" xfId="0" applyFont="1" applyFill="1" applyBorder="1"/>
    <xf numFmtId="43" fontId="15" fillId="0" borderId="1" xfId="1" applyFont="1" applyFill="1" applyBorder="1"/>
    <xf numFmtId="43" fontId="17" fillId="0" borderId="1" xfId="0" applyNumberFormat="1" applyFont="1" applyFill="1" applyBorder="1"/>
    <xf numFmtId="0" fontId="11" fillId="0" borderId="1" xfId="0" applyFont="1" applyFill="1" applyBorder="1"/>
    <xf numFmtId="0" fontId="0" fillId="0" borderId="0" xfId="0" applyFont="1"/>
    <xf numFmtId="0" fontId="19" fillId="0" borderId="2" xfId="0" applyFont="1" applyBorder="1" applyAlignment="1">
      <alignment horizontal="center"/>
    </xf>
    <xf numFmtId="4" fontId="0" fillId="0" borderId="0" xfId="0" applyNumberFormat="1" applyFont="1"/>
    <xf numFmtId="0" fontId="13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38" fontId="14" fillId="0" borderId="1" xfId="0" applyNumberFormat="1" applyFont="1" applyFill="1" applyBorder="1"/>
    <xf numFmtId="4" fontId="14" fillId="0" borderId="1" xfId="0" applyNumberFormat="1" applyFont="1" applyFill="1" applyBorder="1"/>
    <xf numFmtId="4" fontId="18" fillId="0" borderId="2" xfId="0" applyNumberFormat="1" applyFont="1" applyBorder="1" applyAlignment="1">
      <alignment horizontal="center"/>
    </xf>
    <xf numFmtId="4" fontId="28" fillId="0" borderId="0" xfId="0" applyNumberFormat="1" applyFont="1"/>
    <xf numFmtId="3" fontId="10" fillId="0" borderId="0" xfId="0" applyNumberFormat="1" applyFont="1" applyFill="1" applyBorder="1"/>
    <xf numFmtId="4" fontId="20" fillId="0" borderId="1" xfId="0" applyNumberFormat="1" applyFont="1" applyFill="1" applyBorder="1"/>
    <xf numFmtId="0" fontId="18" fillId="0" borderId="0" xfId="0" applyFont="1" applyFill="1"/>
    <xf numFmtId="3" fontId="20" fillId="0" borderId="1" xfId="0" applyNumberFormat="1" applyFont="1" applyFill="1" applyBorder="1"/>
    <xf numFmtId="3" fontId="13" fillId="0" borderId="0" xfId="0" applyNumberFormat="1" applyFont="1" applyFill="1" applyBorder="1"/>
    <xf numFmtId="3" fontId="0" fillId="0" borderId="0" xfId="0" applyNumberFormat="1" applyFill="1"/>
    <xf numFmtId="38" fontId="22" fillId="0" borderId="1" xfId="0" applyNumberFormat="1" applyFont="1" applyFill="1" applyBorder="1" applyProtection="1">
      <protection locked="0"/>
    </xf>
    <xf numFmtId="4" fontId="0" fillId="0" borderId="0" xfId="0" applyNumberFormat="1" applyFill="1"/>
    <xf numFmtId="38" fontId="14" fillId="0" borderId="1" xfId="0" applyNumberFormat="1" applyFont="1" applyFill="1" applyBorder="1" applyProtection="1">
      <protection locked="0"/>
    </xf>
    <xf numFmtId="3" fontId="11" fillId="0" borderId="1" xfId="2" applyNumberFormat="1" applyFont="1" applyFill="1" applyBorder="1"/>
    <xf numFmtId="3" fontId="30" fillId="0" borderId="1" xfId="0" applyNumberFormat="1" applyFont="1" applyFill="1" applyBorder="1"/>
    <xf numFmtId="3" fontId="26" fillId="0" borderId="1" xfId="0" applyNumberFormat="1" applyFont="1" applyFill="1" applyBorder="1"/>
    <xf numFmtId="3" fontId="13" fillId="0" borderId="0" xfId="0" applyNumberFormat="1" applyFont="1" applyFill="1"/>
    <xf numFmtId="0" fontId="13" fillId="0" borderId="0" xfId="0" applyFont="1" applyFill="1"/>
    <xf numFmtId="0" fontId="3" fillId="0" borderId="1" xfId="0" applyFont="1" applyFill="1" applyBorder="1"/>
    <xf numFmtId="0" fontId="10" fillId="0" borderId="3" xfId="0" applyFont="1" applyFill="1" applyBorder="1"/>
    <xf numFmtId="4" fontId="20" fillId="0" borderId="0" xfId="0" applyNumberFormat="1" applyFont="1" applyFill="1" applyBorder="1"/>
    <xf numFmtId="4" fontId="10" fillId="0" borderId="0" xfId="0" applyNumberFormat="1" applyFont="1" applyFill="1" applyBorder="1"/>
    <xf numFmtId="0" fontId="10" fillId="0" borderId="0" xfId="0" applyFont="1" applyFill="1"/>
    <xf numFmtId="0" fontId="9" fillId="0" borderId="0" xfId="0" applyFont="1" applyFill="1" applyBorder="1"/>
    <xf numFmtId="0" fontId="0" fillId="0" borderId="0" xfId="0" applyFont="1" applyFill="1"/>
    <xf numFmtId="4" fontId="28" fillId="0" borderId="0" xfId="0" applyNumberFormat="1" applyFont="1" applyFill="1"/>
    <xf numFmtId="4" fontId="0" fillId="0" borderId="0" xfId="0" applyNumberFormat="1" applyFont="1" applyFill="1"/>
    <xf numFmtId="4" fontId="13" fillId="0" borderId="0" xfId="3" applyNumberFormat="1" applyFont="1" applyFill="1" applyBorder="1"/>
    <xf numFmtId="3" fontId="21" fillId="0" borderId="0" xfId="0" applyNumberFormat="1" applyFont="1" applyFill="1"/>
    <xf numFmtId="0" fontId="33" fillId="0" borderId="0" xfId="0" applyFont="1" applyFill="1" applyAlignment="1"/>
    <xf numFmtId="4" fontId="18" fillId="0" borderId="0" xfId="0" applyNumberFormat="1" applyFont="1" applyAlignment="1"/>
    <xf numFmtId="4" fontId="11" fillId="0" borderId="1" xfId="0" applyNumberFormat="1" applyFont="1" applyFill="1" applyBorder="1"/>
    <xf numFmtId="4" fontId="36" fillId="0" borderId="0" xfId="0" applyNumberFormat="1" applyFont="1" applyAlignment="1"/>
    <xf numFmtId="4" fontId="36" fillId="0" borderId="0" xfId="0" applyNumberFormat="1" applyFont="1"/>
    <xf numFmtId="4" fontId="36" fillId="0" borderId="0" xfId="0" applyNumberFormat="1" applyFont="1" applyFill="1"/>
    <xf numFmtId="3" fontId="39" fillId="0" borderId="1" xfId="0" applyNumberFormat="1" applyFont="1" applyFill="1" applyBorder="1"/>
    <xf numFmtId="0" fontId="39" fillId="0" borderId="1" xfId="0" applyFont="1" applyFill="1" applyBorder="1"/>
    <xf numFmtId="10" fontId="13" fillId="0" borderId="1" xfId="3" applyNumberFormat="1" applyFont="1" applyFill="1" applyBorder="1"/>
    <xf numFmtId="10" fontId="13" fillId="0" borderId="1" xfId="0" applyNumberFormat="1" applyFont="1" applyFill="1" applyBorder="1"/>
    <xf numFmtId="0" fontId="13" fillId="0" borderId="4" xfId="0" applyFont="1" applyFill="1" applyBorder="1"/>
    <xf numFmtId="0" fontId="13" fillId="0" borderId="2" xfId="0" applyFont="1" applyFill="1" applyBorder="1"/>
    <xf numFmtId="164" fontId="22" fillId="0" borderId="1" xfId="0" applyNumberFormat="1" applyFont="1" applyFill="1" applyBorder="1"/>
    <xf numFmtId="164" fontId="34" fillId="0" borderId="0" xfId="0" applyNumberFormat="1" applyFont="1" applyFill="1"/>
    <xf numFmtId="0" fontId="13" fillId="0" borderId="1" xfId="0" applyFont="1" applyFill="1" applyBorder="1" applyAlignment="1"/>
    <xf numFmtId="4" fontId="0" fillId="0" borderId="0" xfId="0" applyNumberFormat="1" applyFill="1" applyAlignment="1"/>
    <xf numFmtId="0" fontId="0" fillId="0" borderId="0" xfId="0" applyFill="1" applyBorder="1"/>
    <xf numFmtId="167" fontId="13" fillId="0" borderId="1" xfId="0" applyNumberFormat="1" applyFont="1" applyFill="1" applyBorder="1"/>
    <xf numFmtId="0" fontId="43" fillId="0" borderId="0" xfId="0" applyFont="1"/>
    <xf numFmtId="166" fontId="25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1" xfId="0" applyFont="1" applyFill="1" applyBorder="1"/>
    <xf numFmtId="3" fontId="13" fillId="0" borderId="1" xfId="0" applyNumberFormat="1" applyFont="1" applyFill="1" applyBorder="1"/>
    <xf numFmtId="3" fontId="14" fillId="0" borderId="1" xfId="0" applyNumberFormat="1" applyFont="1" applyFill="1" applyBorder="1"/>
    <xf numFmtId="3" fontId="11" fillId="0" borderId="1" xfId="0" applyNumberFormat="1" applyFont="1" applyFill="1" applyBorder="1"/>
    <xf numFmtId="0" fontId="13" fillId="0" borderId="0" xfId="0" applyFont="1" applyFill="1" applyBorder="1"/>
    <xf numFmtId="3" fontId="14" fillId="0" borderId="1" xfId="2" applyNumberFormat="1" applyFont="1" applyFill="1" applyBorder="1"/>
    <xf numFmtId="3" fontId="22" fillId="0" borderId="1" xfId="0" applyNumberFormat="1" applyFont="1" applyFill="1" applyBorder="1"/>
    <xf numFmtId="4" fontId="18" fillId="0" borderId="2" xfId="0" applyNumberFormat="1" applyFont="1" applyBorder="1" applyAlignment="1">
      <alignment horizontal="center"/>
    </xf>
    <xf numFmtId="3" fontId="18" fillId="0" borderId="1" xfId="0" applyNumberFormat="1" applyFont="1" applyFill="1" applyBorder="1"/>
    <xf numFmtId="3" fontId="13" fillId="0" borderId="0" xfId="0" applyNumberFormat="1" applyFont="1" applyFill="1" applyBorder="1"/>
    <xf numFmtId="3" fontId="0" fillId="0" borderId="0" xfId="0" applyNumberFormat="1" applyFill="1"/>
    <xf numFmtId="3" fontId="23" fillId="0" borderId="1" xfId="0" applyNumberFormat="1" applyFont="1" applyFill="1" applyBorder="1"/>
    <xf numFmtId="4" fontId="0" fillId="0" borderId="0" xfId="0" applyNumberFormat="1" applyFill="1"/>
    <xf numFmtId="3" fontId="25" fillId="0" borderId="1" xfId="0" applyNumberFormat="1" applyFont="1" applyFill="1" applyBorder="1"/>
    <xf numFmtId="1" fontId="14" fillId="0" borderId="1" xfId="0" applyNumberFormat="1" applyFont="1" applyFill="1" applyBorder="1"/>
    <xf numFmtId="3" fontId="14" fillId="0" borderId="1" xfId="0" applyNumberFormat="1" applyFont="1" applyFill="1" applyBorder="1" applyAlignment="1">
      <alignment horizontal="right"/>
    </xf>
    <xf numFmtId="3" fontId="42" fillId="0" borderId="1" xfId="0" applyNumberFormat="1" applyFont="1" applyFill="1" applyBorder="1"/>
    <xf numFmtId="4" fontId="31" fillId="0" borderId="0" xfId="0" applyNumberFormat="1" applyFont="1" applyFill="1" applyBorder="1"/>
    <xf numFmtId="3" fontId="20" fillId="0" borderId="1" xfId="0" applyNumberFormat="1" applyFont="1" applyFill="1" applyBorder="1" applyAlignment="1">
      <alignment horizontal="right"/>
    </xf>
    <xf numFmtId="164" fontId="27" fillId="0" borderId="1" xfId="0" applyNumberFormat="1" applyFont="1" applyFill="1" applyBorder="1"/>
    <xf numFmtId="4" fontId="34" fillId="0" borderId="1" xfId="0" applyNumberFormat="1" applyFont="1" applyFill="1" applyBorder="1"/>
    <xf numFmtId="165" fontId="13" fillId="0" borderId="1" xfId="0" applyNumberFormat="1" applyFont="1" applyFill="1" applyBorder="1" applyAlignment="1">
      <alignment horizontal="right"/>
    </xf>
    <xf numFmtId="3" fontId="32" fillId="0" borderId="1" xfId="0" applyNumberFormat="1" applyFont="1" applyFill="1" applyBorder="1" applyAlignment="1">
      <alignment horizontal="right"/>
    </xf>
    <xf numFmtId="8" fontId="20" fillId="0" borderId="1" xfId="0" applyNumberFormat="1" applyFont="1" applyFill="1" applyBorder="1"/>
    <xf numFmtId="4" fontId="20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/>
    </xf>
    <xf numFmtId="14" fontId="25" fillId="0" borderId="1" xfId="0" applyNumberFormat="1" applyFont="1" applyFill="1" applyBorder="1"/>
    <xf numFmtId="3" fontId="22" fillId="0" borderId="1" xfId="2" applyNumberFormat="1" applyFont="1" applyFill="1" applyBorder="1"/>
    <xf numFmtId="3" fontId="22" fillId="0" borderId="1" xfId="0" applyNumberFormat="1" applyFont="1" applyFill="1" applyBorder="1" applyAlignment="1">
      <alignment horizontal="right"/>
    </xf>
    <xf numFmtId="166" fontId="13" fillId="0" borderId="1" xfId="0" applyNumberFormat="1" applyFont="1" applyFill="1" applyBorder="1"/>
    <xf numFmtId="6" fontId="10" fillId="0" borderId="0" xfId="0" applyNumberFormat="1" applyFont="1" applyFill="1" applyBorder="1"/>
    <xf numFmtId="1" fontId="13" fillId="0" borderId="0" xfId="0" applyNumberFormat="1" applyFont="1" applyFill="1" applyBorder="1"/>
    <xf numFmtId="3" fontId="0" fillId="0" borderId="7" xfId="0" applyNumberFormat="1" applyFill="1" applyBorder="1"/>
    <xf numFmtId="3" fontId="13" fillId="0" borderId="7" xfId="0" applyNumberFormat="1" applyFont="1" applyFill="1" applyBorder="1"/>
    <xf numFmtId="0" fontId="0" fillId="0" borderId="7" xfId="0" applyFill="1" applyBorder="1"/>
    <xf numFmtId="3" fontId="42" fillId="0" borderId="1" xfId="2" applyNumberFormat="1" applyFont="1" applyFill="1" applyBorder="1"/>
    <xf numFmtId="37" fontId="24" fillId="0" borderId="1" xfId="0" applyNumberFormat="1" applyFont="1" applyFill="1" applyBorder="1"/>
    <xf numFmtId="4" fontId="13" fillId="0" borderId="0" xfId="0" applyNumberFormat="1" applyFont="1" applyFill="1" applyBorder="1"/>
    <xf numFmtId="37" fontId="44" fillId="0" borderId="1" xfId="0" applyNumberFormat="1" applyFont="1" applyFill="1" applyBorder="1"/>
    <xf numFmtId="0" fontId="13" fillId="0" borderId="0" xfId="0" applyFont="1" applyBorder="1"/>
    <xf numFmtId="0" fontId="14" fillId="0" borderId="0" xfId="0" applyFont="1" applyBorder="1"/>
    <xf numFmtId="0" fontId="16" fillId="0" borderId="0" xfId="0" applyFont="1" applyBorder="1"/>
    <xf numFmtId="3" fontId="13" fillId="0" borderId="6" xfId="0" applyNumberFormat="1" applyFont="1" applyFill="1" applyBorder="1"/>
    <xf numFmtId="3" fontId="14" fillId="0" borderId="0" xfId="0" applyNumberFormat="1" applyFont="1" applyFill="1" applyBorder="1" applyAlignment="1">
      <alignment horizontal="center"/>
    </xf>
    <xf numFmtId="39" fontId="0" fillId="0" borderId="0" xfId="0" applyNumberFormat="1" applyFill="1" applyBorder="1"/>
    <xf numFmtId="3" fontId="0" fillId="0" borderId="0" xfId="0" applyNumberFormat="1" applyFill="1" applyBorder="1"/>
    <xf numFmtId="3" fontId="40" fillId="0" borderId="0" xfId="0" applyNumberFormat="1" applyFont="1" applyFill="1" applyBorder="1"/>
    <xf numFmtId="3" fontId="27" fillId="0" borderId="0" xfId="0" applyNumberFormat="1" applyFont="1" applyFill="1" applyBorder="1"/>
    <xf numFmtId="3" fontId="25" fillId="0" borderId="1" xfId="0" applyNumberFormat="1" applyFont="1" applyFill="1" applyBorder="1" applyAlignment="1">
      <alignment horizontal="right"/>
    </xf>
    <xf numFmtId="3" fontId="25" fillId="0" borderId="1" xfId="2" applyNumberFormat="1" applyFont="1" applyFill="1" applyBorder="1"/>
    <xf numFmtId="3" fontId="31" fillId="0" borderId="1" xfId="0" applyNumberFormat="1" applyFont="1" applyFill="1" applyBorder="1"/>
    <xf numFmtId="49" fontId="41" fillId="0" borderId="1" xfId="0" applyNumberFormat="1" applyFont="1" applyBorder="1" applyAlignment="1">
      <alignment horizontal="right"/>
    </xf>
    <xf numFmtId="0" fontId="20" fillId="0" borderId="0" xfId="0" applyFont="1" applyFill="1"/>
    <xf numFmtId="3" fontId="20" fillId="0" borderId="0" xfId="0" applyNumberFormat="1" applyFont="1" applyFill="1"/>
    <xf numFmtId="4" fontId="20" fillId="0" borderId="0" xfId="0" applyNumberFormat="1" applyFont="1" applyFill="1"/>
    <xf numFmtId="4" fontId="22" fillId="0" borderId="0" xfId="0" applyNumberFormat="1" applyFont="1" applyFill="1"/>
    <xf numFmtId="3" fontId="0" fillId="0" borderId="0" xfId="0" applyNumberFormat="1" applyFill="1" applyAlignment="1"/>
    <xf numFmtId="3" fontId="13" fillId="0" borderId="0" xfId="0" applyNumberFormat="1" applyFont="1" applyBorder="1"/>
    <xf numFmtId="3" fontId="10" fillId="0" borderId="7" xfId="0" applyNumberFormat="1" applyFont="1" applyBorder="1"/>
    <xf numFmtId="3" fontId="13" fillId="0" borderId="7" xfId="0" applyNumberFormat="1" applyFont="1" applyBorder="1"/>
    <xf numFmtId="0" fontId="13" fillId="0" borderId="7" xfId="0" applyFont="1" applyBorder="1"/>
    <xf numFmtId="3" fontId="13" fillId="0" borderId="7" xfId="2" applyNumberFormat="1" applyFont="1" applyFill="1" applyBorder="1"/>
    <xf numFmtId="3" fontId="11" fillId="0" borderId="7" xfId="0" applyNumberFormat="1" applyFont="1" applyBorder="1"/>
    <xf numFmtId="3" fontId="33" fillId="0" borderId="7" xfId="0" applyNumberFormat="1" applyFont="1" applyFill="1" applyBorder="1" applyAlignment="1"/>
    <xf numFmtId="166" fontId="20" fillId="0" borderId="0" xfId="0" applyNumberFormat="1" applyFont="1" applyFill="1" applyBorder="1"/>
    <xf numFmtId="166" fontId="13" fillId="0" borderId="0" xfId="0" applyNumberFormat="1" applyFont="1" applyFill="1" applyBorder="1"/>
    <xf numFmtId="0" fontId="19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18" fillId="0" borderId="5" xfId="0" applyNumberFormat="1" applyFont="1" applyBorder="1" applyAlignment="1">
      <alignment horizontal="center"/>
    </xf>
    <xf numFmtId="1" fontId="19" fillId="2" borderId="5" xfId="0" quotePrefix="1" applyNumberFormat="1" applyFont="1" applyFill="1" applyBorder="1" applyAlignment="1">
      <alignment horizontal="center"/>
    </xf>
    <xf numFmtId="0" fontId="0" fillId="0" borderId="1" xfId="0" applyFill="1" applyBorder="1"/>
    <xf numFmtId="166" fontId="14" fillId="0" borderId="1" xfId="0" applyNumberFormat="1" applyFont="1" applyFill="1" applyBorder="1"/>
    <xf numFmtId="1" fontId="38" fillId="0" borderId="1" xfId="0" applyNumberFormat="1" applyFont="1" applyFill="1" applyBorder="1"/>
    <xf numFmtId="1" fontId="25" fillId="0" borderId="1" xfId="0" applyNumberFormat="1" applyFont="1" applyFill="1" applyBorder="1"/>
    <xf numFmtId="3" fontId="22" fillId="0" borderId="1" xfId="0" applyNumberFormat="1" applyFont="1" applyFill="1" applyBorder="1" applyProtection="1">
      <protection locked="0"/>
    </xf>
    <xf numFmtId="0" fontId="18" fillId="0" borderId="1" xfId="0" applyFont="1" applyFill="1" applyBorder="1"/>
    <xf numFmtId="14" fontId="18" fillId="0" borderId="1" xfId="0" applyNumberFormat="1" applyFont="1" applyFill="1" applyBorder="1"/>
    <xf numFmtId="8" fontId="18" fillId="0" borderId="1" xfId="0" applyNumberFormat="1" applyFont="1" applyFill="1" applyBorder="1"/>
    <xf numFmtId="4" fontId="18" fillId="0" borderId="1" xfId="0" applyNumberFormat="1" applyFont="1" applyFill="1" applyBorder="1" applyAlignment="1">
      <alignment horizontal="right"/>
    </xf>
    <xf numFmtId="37" fontId="27" fillId="0" borderId="1" xfId="0" applyNumberFormat="1" applyFont="1" applyFill="1" applyBorder="1"/>
    <xf numFmtId="3" fontId="11" fillId="0" borderId="1" xfId="0" applyNumberFormat="1" applyFont="1" applyFill="1" applyBorder="1" applyAlignment="1">
      <alignment horizontal="right"/>
    </xf>
    <xf numFmtId="49" fontId="20" fillId="0" borderId="1" xfId="0" applyNumberFormat="1" applyFont="1" applyBorder="1" applyAlignment="1">
      <alignment horizontal="right"/>
    </xf>
    <xf numFmtId="3" fontId="41" fillId="0" borderId="1" xfId="0" applyNumberFormat="1" applyFont="1" applyFill="1" applyBorder="1"/>
    <xf numFmtId="168" fontId="13" fillId="0" borderId="0" xfId="0" applyNumberFormat="1" applyFont="1" applyFill="1" applyBorder="1"/>
    <xf numFmtId="168" fontId="18" fillId="0" borderId="0" xfId="0" applyNumberFormat="1" applyFont="1" applyFill="1" applyBorder="1" applyAlignment="1"/>
    <xf numFmtId="3" fontId="10" fillId="0" borderId="0" xfId="0" applyNumberFormat="1" applyFont="1" applyFill="1"/>
    <xf numFmtId="4" fontId="0" fillId="0" borderId="0" xfId="0" applyNumberFormat="1" applyFill="1" applyBorder="1"/>
    <xf numFmtId="0" fontId="18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4" fontId="29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37" fontId="41" fillId="0" borderId="1" xfId="0" applyNumberFormat="1" applyFont="1" applyFill="1" applyBorder="1"/>
    <xf numFmtId="0" fontId="3" fillId="0" borderId="0" xfId="0" applyFont="1" applyAlignment="1">
      <alignment horizontal="left"/>
    </xf>
    <xf numFmtId="0" fontId="0" fillId="0" borderId="0" xfId="0" applyAlignment="1"/>
    <xf numFmtId="0" fontId="16" fillId="0" borderId="1" xfId="0" applyFont="1" applyFill="1" applyBorder="1" applyAlignment="1"/>
    <xf numFmtId="0" fontId="0" fillId="0" borderId="1" xfId="0" applyBorder="1" applyAlignment="1"/>
    <xf numFmtId="49" fontId="18" fillId="0" borderId="0" xfId="0" applyNumberFormat="1" applyFont="1" applyFill="1"/>
  </cellXfs>
  <cellStyles count="4">
    <cellStyle name="Comma" xfId="1" builtinId="3"/>
    <cellStyle name="Comma 2" xfId="2" xr:uid="{00000000-0005-0000-0000-000001000000}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-Times New Roman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6"/>
  <sheetViews>
    <sheetView tabSelected="1" zoomScaleNormal="100" workbookViewId="0">
      <pane ySplit="1716" topLeftCell="A85" activePane="bottomLeft"/>
      <selection activeCell="A4" sqref="A4:XFD4"/>
      <selection pane="bottomLeft" activeCell="J87" sqref="J87"/>
    </sheetView>
  </sheetViews>
  <sheetFormatPr defaultRowHeight="13.8" x14ac:dyDescent="0.25"/>
  <cols>
    <col min="1" max="1" width="3.6640625" customWidth="1"/>
    <col min="2" max="2" width="2.33203125" customWidth="1"/>
    <col min="3" max="3" width="22.44140625" customWidth="1"/>
    <col min="4" max="4" width="4.5546875" customWidth="1"/>
    <col min="5" max="5" width="5.109375" customWidth="1"/>
    <col min="6" max="6" width="15.5546875" customWidth="1"/>
    <col min="7" max="7" width="12.6640625" customWidth="1"/>
    <col min="8" max="8" width="13.109375" customWidth="1"/>
    <col min="9" max="9" width="12.5546875" style="25" customWidth="1"/>
    <col min="10" max="10" width="15.5546875" style="34" customWidth="1"/>
    <col min="11" max="11" width="16.33203125" style="27" customWidth="1"/>
    <col min="12" max="12" width="19.109375" style="64" customWidth="1"/>
    <col min="13" max="13" width="18.33203125" customWidth="1"/>
    <col min="14" max="15" width="16.109375" customWidth="1"/>
    <col min="16" max="16" width="14.44140625" customWidth="1"/>
    <col min="17" max="17" width="25.5546875" customWidth="1"/>
  </cols>
  <sheetData>
    <row r="1" spans="1:18" ht="18.75" x14ac:dyDescent="0.3">
      <c r="A1" s="176" t="s">
        <v>86</v>
      </c>
      <c r="B1" s="177"/>
      <c r="C1" s="177"/>
      <c r="D1" s="177"/>
      <c r="E1" s="177"/>
      <c r="F1" s="177"/>
      <c r="G1" s="177"/>
      <c r="H1" s="177"/>
      <c r="I1" s="177"/>
      <c r="J1" s="177"/>
      <c r="K1" s="61"/>
      <c r="L1" s="63"/>
    </row>
    <row r="2" spans="1:18" ht="15.75" x14ac:dyDescent="0.25">
      <c r="A2" s="4" t="s">
        <v>87</v>
      </c>
      <c r="B2" s="3"/>
      <c r="C2" s="3"/>
      <c r="D2" s="2"/>
      <c r="E2" s="3"/>
      <c r="F2" s="3"/>
      <c r="G2" s="66">
        <v>2405264.2599999998</v>
      </c>
      <c r="H2" s="169" t="s">
        <v>98</v>
      </c>
      <c r="I2" s="169" t="s">
        <v>99</v>
      </c>
      <c r="J2" s="170" t="s">
        <v>100</v>
      </c>
      <c r="K2" s="171" t="s">
        <v>101</v>
      </c>
      <c r="L2" s="172" t="s">
        <v>102</v>
      </c>
      <c r="M2" s="174" t="s">
        <v>103</v>
      </c>
      <c r="N2" s="173" t="s">
        <v>104</v>
      </c>
      <c r="O2" s="173" t="s">
        <v>105</v>
      </c>
      <c r="P2" s="174" t="s">
        <v>106</v>
      </c>
    </row>
    <row r="3" spans="1:18" ht="18.75" x14ac:dyDescent="0.3">
      <c r="A3" s="1"/>
      <c r="B3" s="8"/>
      <c r="C3" s="8"/>
      <c r="D3" s="8"/>
      <c r="E3" s="8"/>
      <c r="F3" s="8"/>
      <c r="G3" s="26" t="s">
        <v>44</v>
      </c>
      <c r="H3" s="9" t="s">
        <v>17</v>
      </c>
      <c r="I3" s="26" t="s">
        <v>17</v>
      </c>
      <c r="J3" s="33" t="s">
        <v>53</v>
      </c>
      <c r="K3" s="9" t="s">
        <v>74</v>
      </c>
      <c r="L3" s="88" t="s">
        <v>53</v>
      </c>
      <c r="M3" s="26" t="s">
        <v>17</v>
      </c>
      <c r="N3" s="9" t="s">
        <v>61</v>
      </c>
      <c r="O3" s="9" t="s">
        <v>61</v>
      </c>
      <c r="P3" s="10" t="s">
        <v>62</v>
      </c>
    </row>
    <row r="4" spans="1:18" ht="18.75" x14ac:dyDescent="0.3">
      <c r="A4" s="11" t="s">
        <v>1</v>
      </c>
      <c r="B4" s="8"/>
      <c r="C4" s="8"/>
      <c r="D4" s="168" t="s">
        <v>96</v>
      </c>
      <c r="E4" s="8"/>
      <c r="F4" s="8"/>
      <c r="G4" s="147" t="s">
        <v>97</v>
      </c>
      <c r="H4" s="148">
        <v>2020</v>
      </c>
      <c r="I4" s="147">
        <v>2021</v>
      </c>
      <c r="J4" s="149">
        <v>44469</v>
      </c>
      <c r="K4" s="150">
        <v>2022</v>
      </c>
      <c r="L4" s="149">
        <v>44742</v>
      </c>
      <c r="M4" s="148">
        <v>2023</v>
      </c>
      <c r="N4" s="12" t="s">
        <v>65</v>
      </c>
      <c r="O4" s="12" t="s">
        <v>64</v>
      </c>
      <c r="P4" s="13" t="s">
        <v>63</v>
      </c>
    </row>
    <row r="5" spans="1:18" s="7" customFormat="1" ht="18" x14ac:dyDescent="0.35">
      <c r="A5" s="151">
        <v>1</v>
      </c>
      <c r="B5" s="18" t="s">
        <v>54</v>
      </c>
      <c r="C5" s="81"/>
      <c r="D5" s="81"/>
      <c r="E5" s="81"/>
      <c r="F5" s="77"/>
      <c r="G5" s="110">
        <v>2.4E-2</v>
      </c>
      <c r="H5" s="110">
        <v>2.07E-2</v>
      </c>
      <c r="I5" s="110">
        <v>1.8499999999999999E-2</v>
      </c>
      <c r="J5" s="36"/>
      <c r="K5" s="152">
        <v>1.6E-2</v>
      </c>
      <c r="L5" s="152"/>
      <c r="M5" s="81"/>
      <c r="N5" s="70"/>
      <c r="O5" s="71"/>
      <c r="P5" s="71"/>
    </row>
    <row r="6" spans="1:18" s="7" customFormat="1" ht="18" x14ac:dyDescent="0.35">
      <c r="A6" s="151">
        <v>2</v>
      </c>
      <c r="B6" s="18"/>
      <c r="C6" s="81" t="s">
        <v>12</v>
      </c>
      <c r="D6" s="15"/>
      <c r="E6" s="81"/>
      <c r="F6" s="81"/>
      <c r="G6" s="82">
        <v>106494</v>
      </c>
      <c r="H6" s="83">
        <v>91975.141277999996</v>
      </c>
      <c r="I6" s="82">
        <v>80466</v>
      </c>
      <c r="J6" s="87">
        <v>85264.45</v>
      </c>
      <c r="K6" s="97">
        <v>69592.390880000006</v>
      </c>
      <c r="L6" s="97">
        <v>65915.78</v>
      </c>
      <c r="M6" s="89">
        <f>O6*K5/100</f>
        <v>71570.377760000003</v>
      </c>
      <c r="N6" s="123">
        <v>433439633</v>
      </c>
      <c r="O6" s="82">
        <v>447314861</v>
      </c>
      <c r="P6" s="68">
        <v>3.2000000000000001E-2</v>
      </c>
      <c r="Q6" s="91"/>
    </row>
    <row r="7" spans="1:18" s="7" customFormat="1" ht="18" x14ac:dyDescent="0.35">
      <c r="A7" s="151">
        <v>3</v>
      </c>
      <c r="B7" s="81"/>
      <c r="C7" s="81" t="s">
        <v>9</v>
      </c>
      <c r="D7" s="15"/>
      <c r="E7" s="81"/>
      <c r="F7" s="81"/>
      <c r="G7" s="82">
        <v>455</v>
      </c>
      <c r="H7" s="43">
        <v>512.36246699999992</v>
      </c>
      <c r="I7" s="82">
        <v>509</v>
      </c>
      <c r="J7" s="87"/>
      <c r="K7" s="97">
        <v>440.36928</v>
      </c>
      <c r="L7" s="97"/>
      <c r="M7" s="89">
        <v>440.36928</v>
      </c>
      <c r="N7" s="123">
        <v>2807296</v>
      </c>
      <c r="O7" s="82">
        <v>2807296</v>
      </c>
      <c r="P7" s="69">
        <v>0</v>
      </c>
      <c r="Q7" s="59"/>
    </row>
    <row r="8" spans="1:18" s="7" customFormat="1" ht="18.75" x14ac:dyDescent="0.3">
      <c r="A8" s="151">
        <v>4</v>
      </c>
      <c r="B8" s="81"/>
      <c r="C8" s="81" t="s">
        <v>10</v>
      </c>
      <c r="D8" s="15"/>
      <c r="E8" s="81"/>
      <c r="F8" s="81"/>
      <c r="G8" s="38">
        <v>106158</v>
      </c>
      <c r="H8" s="41">
        <v>93775</v>
      </c>
      <c r="I8" s="38">
        <v>82403</v>
      </c>
      <c r="J8" s="87">
        <v>86077.75</v>
      </c>
      <c r="K8" s="97">
        <v>71267.874559999997</v>
      </c>
      <c r="L8" s="97">
        <v>63854.11</v>
      </c>
      <c r="M8" s="89">
        <f>O8*K5/100</f>
        <v>68438.366560000009</v>
      </c>
      <c r="N8" s="123">
        <v>446018450</v>
      </c>
      <c r="O8" s="82">
        <v>427739791</v>
      </c>
      <c r="P8" s="69">
        <v>-4.1000000000000002E-2</v>
      </c>
      <c r="Q8" s="59"/>
    </row>
    <row r="9" spans="1:18" s="7" customFormat="1" ht="18" customHeight="1" x14ac:dyDescent="0.3">
      <c r="A9" s="151">
        <v>5</v>
      </c>
      <c r="B9" s="81"/>
      <c r="C9" s="81" t="s">
        <v>11</v>
      </c>
      <c r="D9" s="15"/>
      <c r="E9" s="81"/>
      <c r="F9" s="81"/>
      <c r="G9" s="82">
        <v>277907</v>
      </c>
      <c r="H9" s="92">
        <v>264489</v>
      </c>
      <c r="I9" s="82">
        <v>250991</v>
      </c>
      <c r="J9" s="87">
        <v>259688.61</v>
      </c>
      <c r="K9" s="97">
        <v>216823.60400000002</v>
      </c>
      <c r="L9" s="97">
        <v>199941</v>
      </c>
      <c r="M9" s="89">
        <f>O9*K5/100</f>
        <v>235963.12607999999</v>
      </c>
      <c r="N9" s="123">
        <v>1391269616</v>
      </c>
      <c r="O9" s="82">
        <v>1474769538</v>
      </c>
      <c r="P9" s="68">
        <v>0.06</v>
      </c>
      <c r="Q9" s="59"/>
    </row>
    <row r="10" spans="1:18" s="7" customFormat="1" ht="18.75" x14ac:dyDescent="0.3">
      <c r="A10" s="151">
        <v>6</v>
      </c>
      <c r="B10" s="81"/>
      <c r="C10" s="81" t="s">
        <v>14</v>
      </c>
      <c r="D10" s="15"/>
      <c r="E10" s="81"/>
      <c r="F10" s="81"/>
      <c r="G10" s="82">
        <v>491014</v>
      </c>
      <c r="H10" s="83">
        <v>450751.50374499999</v>
      </c>
      <c r="I10" s="82">
        <v>414369</v>
      </c>
      <c r="J10" s="87">
        <v>431030.81</v>
      </c>
      <c r="K10" s="94">
        <v>363765.5992</v>
      </c>
      <c r="L10" s="94">
        <f>SUM(L6:L9)</f>
        <v>329710.89</v>
      </c>
      <c r="M10" s="84">
        <f>SUM(M6:M9)</f>
        <v>376412.23968</v>
      </c>
      <c r="N10" s="123">
        <f>SUM(N6:N9)</f>
        <v>2273534995</v>
      </c>
      <c r="O10" s="82">
        <f>SUM(O6:O9)</f>
        <v>2352631486</v>
      </c>
      <c r="P10" s="69">
        <v>3.4799999999999998E-2</v>
      </c>
      <c r="Q10" s="58"/>
    </row>
    <row r="11" spans="1:18" s="7" customFormat="1" ht="18.75" x14ac:dyDescent="0.3">
      <c r="A11" s="151">
        <v>7</v>
      </c>
      <c r="B11" s="81"/>
      <c r="C11" s="81" t="s">
        <v>41</v>
      </c>
      <c r="D11" s="15"/>
      <c r="E11" s="81"/>
      <c r="F11" s="81"/>
      <c r="G11" s="44">
        <v>30406</v>
      </c>
      <c r="H11" s="86">
        <v>23000</v>
      </c>
      <c r="I11" s="44">
        <v>25000</v>
      </c>
      <c r="J11" s="116">
        <v>35044.49</v>
      </c>
      <c r="K11" s="44">
        <v>5500</v>
      </c>
      <c r="L11" s="119">
        <v>5670</v>
      </c>
      <c r="M11" s="103">
        <v>12000</v>
      </c>
      <c r="N11" s="124"/>
      <c r="O11" s="79"/>
      <c r="P11" s="79"/>
    </row>
    <row r="12" spans="1:18" s="7" customFormat="1" ht="18" customHeight="1" x14ac:dyDescent="0.3">
      <c r="A12" s="151">
        <v>8</v>
      </c>
      <c r="B12" s="81"/>
      <c r="C12" s="81" t="s">
        <v>88</v>
      </c>
      <c r="D12" s="15"/>
      <c r="E12" s="81"/>
      <c r="F12" s="81"/>
      <c r="G12" s="14" t="s">
        <v>48</v>
      </c>
      <c r="H12" s="86">
        <f>17800+8910</f>
        <v>26710</v>
      </c>
      <c r="I12" s="14">
        <v>26710</v>
      </c>
      <c r="J12" s="14" t="s">
        <v>55</v>
      </c>
      <c r="K12" s="130">
        <v>26710</v>
      </c>
      <c r="L12" s="14" t="s">
        <v>55</v>
      </c>
      <c r="M12" s="130">
        <v>26710</v>
      </c>
      <c r="N12" s="125"/>
      <c r="O12" s="90"/>
      <c r="P12" s="164"/>
      <c r="Q12" s="167"/>
      <c r="R12" s="40"/>
    </row>
    <row r="13" spans="1:18" s="7" customFormat="1" ht="18.75" x14ac:dyDescent="0.3">
      <c r="A13" s="151">
        <v>9</v>
      </c>
      <c r="B13" s="81"/>
      <c r="C13" s="81" t="s">
        <v>20</v>
      </c>
      <c r="D13" s="15"/>
      <c r="E13" s="81"/>
      <c r="F13" s="81"/>
      <c r="G13" s="82">
        <v>5352</v>
      </c>
      <c r="H13" s="83">
        <v>2000</v>
      </c>
      <c r="I13" s="82">
        <v>2000</v>
      </c>
      <c r="J13" s="83">
        <v>1597.58</v>
      </c>
      <c r="K13" s="94">
        <v>2000</v>
      </c>
      <c r="L13" s="94">
        <v>114.98</v>
      </c>
      <c r="M13" s="84">
        <v>2000</v>
      </c>
      <c r="N13" s="126"/>
      <c r="O13" s="90"/>
      <c r="P13" s="145"/>
      <c r="Q13" s="165"/>
    </row>
    <row r="14" spans="1:18" s="7" customFormat="1" ht="18.75" x14ac:dyDescent="0.3">
      <c r="A14" s="151">
        <v>10</v>
      </c>
      <c r="B14" s="81"/>
      <c r="C14" s="81" t="s">
        <v>15</v>
      </c>
      <c r="D14" s="17"/>
      <c r="E14" s="81"/>
      <c r="F14" s="81"/>
      <c r="G14" s="82">
        <v>526772</v>
      </c>
      <c r="H14" s="83">
        <v>502461.50374499999</v>
      </c>
      <c r="I14" s="82">
        <v>468079</v>
      </c>
      <c r="J14" s="94">
        <v>467672.88</v>
      </c>
      <c r="K14" s="94">
        <v>397975.5992</v>
      </c>
      <c r="L14" s="94">
        <f>SUM(L10:L13)</f>
        <v>335495.87</v>
      </c>
      <c r="M14" s="84">
        <f>SUM(M10:M13)</f>
        <v>417122.23968</v>
      </c>
      <c r="N14" s="126"/>
      <c r="O14" s="166"/>
      <c r="P14" s="28"/>
      <c r="Q14" s="42"/>
    </row>
    <row r="15" spans="1:18" s="7" customFormat="1" ht="18.75" x14ac:dyDescent="0.3">
      <c r="A15" s="21" t="s">
        <v>0</v>
      </c>
      <c r="B15" s="81"/>
      <c r="C15" s="81"/>
      <c r="D15" s="81"/>
      <c r="E15" s="81"/>
      <c r="F15" s="81"/>
      <c r="G15" s="82"/>
      <c r="H15" s="83"/>
      <c r="I15" s="82"/>
      <c r="J15" s="45"/>
      <c r="K15" s="46"/>
      <c r="L15" s="46"/>
      <c r="M15" s="46"/>
      <c r="N15" s="126"/>
      <c r="O15" s="118"/>
      <c r="P15" s="146"/>
      <c r="Q15" s="42"/>
    </row>
    <row r="16" spans="1:18" s="7" customFormat="1" ht="18.75" x14ac:dyDescent="0.3">
      <c r="A16" s="81">
        <v>11</v>
      </c>
      <c r="B16" s="81" t="s">
        <v>77</v>
      </c>
      <c r="C16" s="81"/>
      <c r="D16" s="81"/>
      <c r="E16" s="81"/>
      <c r="F16" s="81"/>
      <c r="G16" s="82"/>
      <c r="H16" s="83"/>
      <c r="I16" s="82"/>
      <c r="J16" s="45"/>
      <c r="K16" s="46"/>
      <c r="L16" s="153"/>
      <c r="M16" s="82"/>
      <c r="N16" s="90"/>
      <c r="O16" s="118"/>
      <c r="P16" s="28"/>
      <c r="Q16" s="42"/>
    </row>
    <row r="17" spans="1:17" s="80" customFormat="1" ht="18.75" x14ac:dyDescent="0.3">
      <c r="A17" s="81">
        <v>12</v>
      </c>
      <c r="B17" s="81"/>
      <c r="C17" s="81" t="s">
        <v>78</v>
      </c>
      <c r="D17" s="81"/>
      <c r="E17" s="81"/>
      <c r="F17" s="81"/>
      <c r="G17" s="82">
        <v>2377</v>
      </c>
      <c r="H17" s="83">
        <v>2542</v>
      </c>
      <c r="I17" s="82">
        <v>2190</v>
      </c>
      <c r="J17" s="87">
        <v>1545</v>
      </c>
      <c r="K17" s="95">
        <v>2190</v>
      </c>
      <c r="L17" s="154">
        <v>1395</v>
      </c>
      <c r="M17" s="82">
        <v>2190</v>
      </c>
      <c r="N17" s="90"/>
      <c r="O17" s="120"/>
      <c r="P17" s="85"/>
      <c r="Q17" s="93"/>
    </row>
    <row r="18" spans="1:17" s="80" customFormat="1" ht="18.75" x14ac:dyDescent="0.3">
      <c r="A18" s="81">
        <v>13</v>
      </c>
      <c r="B18" s="81"/>
      <c r="C18" s="81" t="s">
        <v>79</v>
      </c>
      <c r="D18" s="81"/>
      <c r="E18" s="81"/>
      <c r="F18" s="81"/>
      <c r="G18" s="82">
        <v>4</v>
      </c>
      <c r="H18" s="83">
        <v>6</v>
      </c>
      <c r="I18" s="82">
        <v>6</v>
      </c>
      <c r="J18" s="83">
        <v>5</v>
      </c>
      <c r="K18" s="83">
        <v>6</v>
      </c>
      <c r="L18" s="94">
        <v>3</v>
      </c>
      <c r="M18" s="82">
        <v>6</v>
      </c>
      <c r="N18" s="90"/>
      <c r="O18" s="120"/>
      <c r="P18" s="85"/>
      <c r="Q18" s="93"/>
    </row>
    <row r="19" spans="1:17" s="7" customFormat="1" ht="18.75" x14ac:dyDescent="0.3">
      <c r="A19" s="81">
        <v>14</v>
      </c>
      <c r="B19" s="81"/>
      <c r="C19" s="81" t="s">
        <v>80</v>
      </c>
      <c r="D19" s="81"/>
      <c r="E19" s="81"/>
      <c r="F19" s="81"/>
      <c r="G19" s="82">
        <v>4155</v>
      </c>
      <c r="H19" s="83">
        <v>4404</v>
      </c>
      <c r="I19" s="82">
        <v>4404</v>
      </c>
      <c r="J19" s="83">
        <v>3053.88</v>
      </c>
      <c r="K19" s="83">
        <v>4404</v>
      </c>
      <c r="L19" s="94">
        <v>3420.5</v>
      </c>
      <c r="M19" s="82">
        <v>4404</v>
      </c>
      <c r="N19" s="127"/>
      <c r="O19" s="120"/>
      <c r="P19" s="28"/>
      <c r="Q19" s="42"/>
    </row>
    <row r="20" spans="1:17" s="7" customFormat="1" ht="18" x14ac:dyDescent="0.35">
      <c r="A20" s="81">
        <v>15</v>
      </c>
      <c r="B20" s="81"/>
      <c r="C20" s="81" t="s">
        <v>81</v>
      </c>
      <c r="D20" s="81"/>
      <c r="E20" s="81"/>
      <c r="F20" s="81"/>
      <c r="G20" s="82">
        <v>6774</v>
      </c>
      <c r="H20" s="83">
        <v>7713</v>
      </c>
      <c r="I20" s="82">
        <v>7713</v>
      </c>
      <c r="J20" s="83">
        <v>9758.75</v>
      </c>
      <c r="K20" s="83">
        <v>7713</v>
      </c>
      <c r="L20" s="94">
        <v>3101</v>
      </c>
      <c r="M20" s="82">
        <v>7713</v>
      </c>
      <c r="N20" s="128"/>
      <c r="O20" s="120"/>
      <c r="Q20" s="42"/>
    </row>
    <row r="21" spans="1:17" s="7" customFormat="1" ht="18" x14ac:dyDescent="0.35">
      <c r="A21" s="81">
        <v>16</v>
      </c>
      <c r="B21" s="81"/>
      <c r="C21" s="81" t="s">
        <v>82</v>
      </c>
      <c r="D21" s="15"/>
      <c r="E21" s="81"/>
      <c r="F21" s="81"/>
      <c r="G21" s="82">
        <v>6805</v>
      </c>
      <c r="H21" s="72">
        <v>6805</v>
      </c>
      <c r="I21" s="82">
        <v>6815</v>
      </c>
      <c r="J21" s="87">
        <v>5625.86</v>
      </c>
      <c r="K21" s="87">
        <v>6815</v>
      </c>
      <c r="L21" s="97">
        <v>4807.8999999999996</v>
      </c>
      <c r="M21" s="82">
        <v>6815</v>
      </c>
      <c r="N21" s="128"/>
      <c r="O21" s="120"/>
      <c r="P21" s="28"/>
    </row>
    <row r="22" spans="1:17" s="7" customFormat="1" ht="18" x14ac:dyDescent="0.35">
      <c r="A22" s="81">
        <v>17</v>
      </c>
      <c r="B22" s="81"/>
      <c r="C22" s="81" t="s">
        <v>59</v>
      </c>
      <c r="D22" s="15"/>
      <c r="E22" s="81"/>
      <c r="F22" s="81"/>
      <c r="G22" s="82">
        <v>6088</v>
      </c>
      <c r="H22" s="83">
        <v>3900</v>
      </c>
      <c r="I22" s="82">
        <v>3900</v>
      </c>
      <c r="J22" s="83">
        <v>2794</v>
      </c>
      <c r="K22" s="83">
        <v>3900</v>
      </c>
      <c r="L22" s="94">
        <v>648.25</v>
      </c>
      <c r="M22" s="82">
        <v>3900</v>
      </c>
      <c r="N22" s="128"/>
      <c r="O22" s="120"/>
      <c r="P22" s="28"/>
    </row>
    <row r="23" spans="1:17" s="7" customFormat="1" ht="18" x14ac:dyDescent="0.35">
      <c r="A23" s="81">
        <v>18</v>
      </c>
      <c r="B23" s="81"/>
      <c r="C23" s="81" t="s">
        <v>83</v>
      </c>
      <c r="D23" s="15"/>
      <c r="E23" s="81"/>
      <c r="F23" s="81"/>
      <c r="G23" s="82">
        <v>2200</v>
      </c>
      <c r="H23" s="18">
        <v>2189</v>
      </c>
      <c r="I23" s="82">
        <v>2189</v>
      </c>
      <c r="J23" s="87">
        <v>1498.5</v>
      </c>
      <c r="K23" s="83">
        <v>2189</v>
      </c>
      <c r="L23" s="94">
        <v>999</v>
      </c>
      <c r="M23" s="82">
        <v>2189</v>
      </c>
      <c r="N23" s="35"/>
      <c r="O23" s="120"/>
    </row>
    <row r="24" spans="1:17" s="7" customFormat="1" ht="18" x14ac:dyDescent="0.35">
      <c r="A24" s="81">
        <v>19</v>
      </c>
      <c r="B24" s="16"/>
      <c r="C24" s="81" t="s">
        <v>38</v>
      </c>
      <c r="D24" s="17"/>
      <c r="E24" s="81"/>
      <c r="F24" s="81"/>
      <c r="G24" s="82">
        <v>28403</v>
      </c>
      <c r="H24" s="83">
        <v>27559</v>
      </c>
      <c r="I24" s="82">
        <v>27217</v>
      </c>
      <c r="J24" s="87">
        <v>24280.99</v>
      </c>
      <c r="K24" s="83">
        <v>27217</v>
      </c>
      <c r="L24" s="94">
        <f>SUM(L17:L23)</f>
        <v>14374.65</v>
      </c>
      <c r="M24" s="94">
        <f>SUM(M17:M23)</f>
        <v>27217</v>
      </c>
      <c r="N24" s="140"/>
      <c r="O24" s="120"/>
      <c r="P24" s="112"/>
    </row>
    <row r="25" spans="1:17" s="7" customFormat="1" ht="18" x14ac:dyDescent="0.35">
      <c r="A25" s="81" t="s">
        <v>3</v>
      </c>
      <c r="B25" s="151"/>
      <c r="C25" s="81"/>
      <c r="D25" s="15"/>
      <c r="E25" s="81"/>
      <c r="F25" s="81"/>
      <c r="G25" s="82"/>
      <c r="H25" s="83"/>
      <c r="I25" s="82"/>
      <c r="J25" s="87"/>
      <c r="K25" s="82"/>
      <c r="L25" s="95"/>
      <c r="M25" s="19"/>
      <c r="N25" s="140"/>
      <c r="O25" s="76"/>
      <c r="P25" s="28"/>
    </row>
    <row r="26" spans="1:17" s="7" customFormat="1" ht="18" x14ac:dyDescent="0.35">
      <c r="A26" s="81">
        <v>20</v>
      </c>
      <c r="B26" s="81"/>
      <c r="C26" s="81" t="s">
        <v>56</v>
      </c>
      <c r="D26" s="15"/>
      <c r="E26" s="81"/>
      <c r="F26" s="81"/>
      <c r="G26" s="81">
        <v>63345</v>
      </c>
      <c r="H26" s="18">
        <v>63345</v>
      </c>
      <c r="I26" s="81">
        <v>30000</v>
      </c>
      <c r="J26" s="155">
        <v>30321.46</v>
      </c>
      <c r="K26" s="83">
        <v>19000</v>
      </c>
      <c r="L26" s="94">
        <v>13660</v>
      </c>
      <c r="M26" s="131">
        <v>20520</v>
      </c>
      <c r="N26" s="141"/>
      <c r="O26" s="120"/>
      <c r="P26" s="98"/>
    </row>
    <row r="27" spans="1:17" s="7" customFormat="1" ht="18" x14ac:dyDescent="0.35">
      <c r="A27" s="81">
        <v>21</v>
      </c>
      <c r="B27" s="81"/>
      <c r="C27" s="81" t="s">
        <v>57</v>
      </c>
      <c r="D27" s="15"/>
      <c r="E27" s="81"/>
      <c r="F27" s="81"/>
      <c r="G27" s="81">
        <v>33915</v>
      </c>
      <c r="H27" s="18">
        <v>33915</v>
      </c>
      <c r="I27" s="81">
        <v>35610</v>
      </c>
      <c r="J27" s="87">
        <v>32025.849999999991</v>
      </c>
      <c r="K27" s="83">
        <v>37000</v>
      </c>
      <c r="L27" s="94">
        <v>24743</v>
      </c>
      <c r="M27" s="131">
        <v>39960</v>
      </c>
      <c r="N27" s="141"/>
      <c r="O27" s="120"/>
      <c r="P27" s="28"/>
    </row>
    <row r="28" spans="1:17" s="7" customFormat="1" ht="18" x14ac:dyDescent="0.35">
      <c r="A28" s="81">
        <v>22</v>
      </c>
      <c r="B28" s="81"/>
      <c r="C28" s="81" t="s">
        <v>58</v>
      </c>
      <c r="D28" s="15"/>
      <c r="E28" s="81"/>
      <c r="F28" s="81"/>
      <c r="G28" s="82">
        <v>24231</v>
      </c>
      <c r="H28" s="87">
        <v>60000</v>
      </c>
      <c r="I28" s="82">
        <v>63000</v>
      </c>
      <c r="J28" s="87">
        <v>62884.439999999995</v>
      </c>
      <c r="K28" s="87">
        <v>65000</v>
      </c>
      <c r="L28" s="97">
        <v>47423</v>
      </c>
      <c r="M28" s="163">
        <v>70200</v>
      </c>
      <c r="N28" s="140"/>
      <c r="O28" s="138"/>
      <c r="P28" s="28"/>
    </row>
    <row r="29" spans="1:17" s="80" customFormat="1" ht="18" x14ac:dyDescent="0.35">
      <c r="A29" s="81">
        <v>23</v>
      </c>
      <c r="B29" s="81"/>
      <c r="C29" s="81" t="s">
        <v>4</v>
      </c>
      <c r="D29" s="15"/>
      <c r="E29" s="81"/>
      <c r="F29" s="81"/>
      <c r="G29" s="82">
        <v>5865</v>
      </c>
      <c r="H29" s="117">
        <v>23460</v>
      </c>
      <c r="I29" s="82">
        <v>25780</v>
      </c>
      <c r="J29" s="87">
        <v>25256.03</v>
      </c>
      <c r="K29" s="83">
        <v>28332</v>
      </c>
      <c r="L29" s="94">
        <f>9443.76+1180</f>
        <v>10623.76</v>
      </c>
      <c r="M29" s="83">
        <v>28332</v>
      </c>
      <c r="N29" s="140"/>
      <c r="O29" s="120"/>
      <c r="P29" s="85"/>
    </row>
    <row r="30" spans="1:17" s="7" customFormat="1" ht="18" x14ac:dyDescent="0.35">
      <c r="A30" s="81">
        <v>24</v>
      </c>
      <c r="B30" s="81"/>
      <c r="C30" s="81" t="s">
        <v>47</v>
      </c>
      <c r="D30" s="15"/>
      <c r="E30" s="81"/>
      <c r="F30" s="81"/>
      <c r="G30" s="82">
        <v>994</v>
      </c>
      <c r="H30" s="83">
        <v>12400</v>
      </c>
      <c r="I30" s="82">
        <v>12400</v>
      </c>
      <c r="J30" s="87">
        <v>10254.86</v>
      </c>
      <c r="K30" s="83">
        <v>12400</v>
      </c>
      <c r="L30" s="94">
        <v>7075</v>
      </c>
      <c r="M30" s="131">
        <v>11000</v>
      </c>
      <c r="N30" s="140"/>
      <c r="O30" s="120"/>
      <c r="P30" s="28"/>
    </row>
    <row r="31" spans="1:17" s="7" customFormat="1" ht="18" x14ac:dyDescent="0.35">
      <c r="A31" s="81" t="s">
        <v>39</v>
      </c>
      <c r="B31" s="151"/>
      <c r="C31" s="81"/>
      <c r="D31" s="15"/>
      <c r="E31" s="81"/>
      <c r="F31" s="81"/>
      <c r="G31" s="82"/>
      <c r="H31" s="83"/>
      <c r="I31" s="82"/>
      <c r="J31" s="87"/>
      <c r="K31" s="82"/>
      <c r="L31" s="95"/>
      <c r="M31" s="19">
        <f>L31*0.0765</f>
        <v>0</v>
      </c>
      <c r="N31" s="140"/>
      <c r="O31" s="76"/>
      <c r="P31" s="28"/>
    </row>
    <row r="32" spans="1:17" s="7" customFormat="1" ht="18" x14ac:dyDescent="0.35">
      <c r="A32" s="81">
        <v>25</v>
      </c>
      <c r="B32" s="81"/>
      <c r="C32" s="81" t="s">
        <v>84</v>
      </c>
      <c r="D32" s="15"/>
      <c r="E32" s="81"/>
      <c r="F32" s="81"/>
      <c r="G32" s="82">
        <f>821+368</f>
        <v>1189</v>
      </c>
      <c r="H32" s="18">
        <f>849+570</f>
        <v>1419</v>
      </c>
      <c r="I32" s="82">
        <f>904+578</f>
        <v>1482</v>
      </c>
      <c r="J32" s="87">
        <f>905+515</f>
        <v>1420</v>
      </c>
      <c r="K32" s="83">
        <f>930+550</f>
        <v>1480</v>
      </c>
      <c r="L32" s="94">
        <f>870+537</f>
        <v>1407</v>
      </c>
      <c r="M32" s="83">
        <f>930+550</f>
        <v>1480</v>
      </c>
      <c r="N32" s="140"/>
      <c r="O32" s="90"/>
      <c r="P32" s="28"/>
    </row>
    <row r="33" spans="1:17" s="7" customFormat="1" ht="18" x14ac:dyDescent="0.35">
      <c r="A33" s="81">
        <v>26</v>
      </c>
      <c r="B33" s="81"/>
      <c r="C33" s="18" t="s">
        <v>40</v>
      </c>
      <c r="D33" s="81"/>
      <c r="E33" s="15"/>
      <c r="F33" s="15"/>
      <c r="G33" s="82">
        <v>0</v>
      </c>
      <c r="H33" s="83">
        <v>936</v>
      </c>
      <c r="I33" s="82">
        <v>0</v>
      </c>
      <c r="J33" s="87">
        <v>0</v>
      </c>
      <c r="K33" s="83">
        <v>0</v>
      </c>
      <c r="L33" s="83">
        <v>0</v>
      </c>
      <c r="M33" s="131">
        <v>936</v>
      </c>
      <c r="N33" s="140"/>
      <c r="O33" s="121"/>
      <c r="P33" s="28"/>
    </row>
    <row r="34" spans="1:17" s="7" customFormat="1" ht="18" x14ac:dyDescent="0.35">
      <c r="A34" s="81">
        <v>27</v>
      </c>
      <c r="B34" s="81"/>
      <c r="C34" s="18" t="s">
        <v>85</v>
      </c>
      <c r="D34" s="81"/>
      <c r="E34" s="15"/>
      <c r="F34" s="15"/>
      <c r="G34" s="82">
        <f>615+1833</f>
        <v>2448</v>
      </c>
      <c r="H34" s="83">
        <f>605+2065</f>
        <v>2670</v>
      </c>
      <c r="I34" s="82">
        <f>561+2050</f>
        <v>2611</v>
      </c>
      <c r="J34" s="87">
        <f>550+2066</f>
        <v>2616</v>
      </c>
      <c r="K34" s="83">
        <v>2721</v>
      </c>
      <c r="L34" s="94">
        <f>990+2311</f>
        <v>3301</v>
      </c>
      <c r="M34" s="83">
        <f>1000+2400</f>
        <v>3400</v>
      </c>
      <c r="N34" s="140"/>
      <c r="O34" s="138"/>
      <c r="P34" s="28"/>
    </row>
    <row r="35" spans="1:17" s="7" customFormat="1" ht="18" x14ac:dyDescent="0.35">
      <c r="A35" s="81" t="s">
        <v>28</v>
      </c>
      <c r="B35" s="151"/>
      <c r="C35" s="18"/>
      <c r="D35" s="81"/>
      <c r="E35" s="15"/>
      <c r="F35" s="15"/>
      <c r="G35" s="82"/>
      <c r="H35" s="83"/>
      <c r="I35" s="82"/>
      <c r="J35" s="87"/>
      <c r="K35" s="82"/>
      <c r="L35" s="95"/>
      <c r="M35" s="19"/>
      <c r="N35" s="140"/>
      <c r="O35" s="120"/>
      <c r="P35" s="28"/>
    </row>
    <row r="36" spans="1:17" s="7" customFormat="1" ht="18" x14ac:dyDescent="0.35">
      <c r="A36" s="81">
        <v>28</v>
      </c>
      <c r="B36" s="81"/>
      <c r="C36" s="81" t="s">
        <v>16</v>
      </c>
      <c r="D36" s="15"/>
      <c r="E36" s="81"/>
      <c r="F36" s="81"/>
      <c r="G36" s="82">
        <v>9294</v>
      </c>
      <c r="H36" s="83">
        <v>9750</v>
      </c>
      <c r="I36" s="82">
        <v>8396</v>
      </c>
      <c r="J36" s="87">
        <v>9580.2288749999989</v>
      </c>
      <c r="K36" s="83">
        <v>8560</v>
      </c>
      <c r="L36" s="94">
        <v>6558</v>
      </c>
      <c r="M36" s="131">
        <v>10000</v>
      </c>
      <c r="N36" s="140"/>
      <c r="O36" s="120"/>
      <c r="P36" s="28"/>
    </row>
    <row r="37" spans="1:17" s="7" customFormat="1" ht="18" x14ac:dyDescent="0.35">
      <c r="A37" s="81">
        <v>29</v>
      </c>
      <c r="B37" s="81"/>
      <c r="C37" s="81" t="s">
        <v>2</v>
      </c>
      <c r="D37" s="15"/>
      <c r="E37" s="81"/>
      <c r="F37" s="81"/>
      <c r="G37" s="82">
        <v>27</v>
      </c>
      <c r="H37" s="83">
        <v>162</v>
      </c>
      <c r="I37" s="82">
        <v>432</v>
      </c>
      <c r="J37" s="87">
        <v>380.01</v>
      </c>
      <c r="K37" s="83">
        <v>120</v>
      </c>
      <c r="L37" s="94">
        <v>602.33000000000004</v>
      </c>
      <c r="M37" s="131">
        <v>650</v>
      </c>
      <c r="N37" s="140"/>
      <c r="O37" s="120"/>
      <c r="P37" s="28"/>
    </row>
    <row r="38" spans="1:17" s="7" customFormat="1" ht="18" x14ac:dyDescent="0.35">
      <c r="A38" s="81">
        <v>30</v>
      </c>
      <c r="B38" s="81"/>
      <c r="C38" s="81" t="s">
        <v>18</v>
      </c>
      <c r="D38" s="15"/>
      <c r="E38" s="81"/>
      <c r="F38" s="81"/>
      <c r="G38" s="82">
        <v>900</v>
      </c>
      <c r="H38" s="83">
        <v>1500</v>
      </c>
      <c r="I38" s="82">
        <v>1000</v>
      </c>
      <c r="J38" s="87">
        <v>3031.9</v>
      </c>
      <c r="K38" s="83">
        <v>1000</v>
      </c>
      <c r="L38" s="94">
        <v>120</v>
      </c>
      <c r="M38" s="131">
        <v>1500</v>
      </c>
      <c r="N38" s="140"/>
      <c r="O38" s="120"/>
      <c r="P38" s="28"/>
    </row>
    <row r="39" spans="1:17" s="7" customFormat="1" ht="18" x14ac:dyDescent="0.35">
      <c r="A39" s="81" t="s">
        <v>5</v>
      </c>
      <c r="B39" s="151"/>
      <c r="C39" s="81"/>
      <c r="D39" s="15"/>
      <c r="E39" s="81"/>
      <c r="F39" s="81"/>
      <c r="G39" s="82"/>
      <c r="H39" s="83"/>
      <c r="I39" s="82"/>
      <c r="J39" s="87"/>
      <c r="K39" s="82"/>
      <c r="L39" s="95"/>
      <c r="M39" s="19"/>
      <c r="N39" s="115"/>
      <c r="O39" s="120"/>
      <c r="P39" s="28"/>
    </row>
    <row r="40" spans="1:17" s="7" customFormat="1" ht="18" x14ac:dyDescent="0.35">
      <c r="A40" s="81">
        <v>31</v>
      </c>
      <c r="B40" s="81"/>
      <c r="C40" s="81" t="s">
        <v>25</v>
      </c>
      <c r="D40" s="15"/>
      <c r="E40" s="81"/>
      <c r="F40" s="81"/>
      <c r="G40" s="14">
        <v>4047</v>
      </c>
      <c r="H40" s="86">
        <v>4000</v>
      </c>
      <c r="I40" s="14">
        <v>3000</v>
      </c>
      <c r="J40" s="108">
        <v>7964</v>
      </c>
      <c r="K40" s="82">
        <v>1200</v>
      </c>
      <c r="L40" s="130">
        <v>1259</v>
      </c>
      <c r="M40" s="131">
        <v>1200</v>
      </c>
      <c r="N40" s="142"/>
      <c r="O40" s="138"/>
      <c r="P40" s="28"/>
    </row>
    <row r="41" spans="1:17" s="7" customFormat="1" ht="18" x14ac:dyDescent="0.35">
      <c r="A41" s="81">
        <v>32</v>
      </c>
      <c r="B41" s="81"/>
      <c r="C41" s="81" t="s">
        <v>92</v>
      </c>
      <c r="D41" s="15"/>
      <c r="E41" s="81"/>
      <c r="F41" s="81"/>
      <c r="G41" s="14">
        <v>4899</v>
      </c>
      <c r="H41" s="86">
        <v>3200</v>
      </c>
      <c r="I41" s="14">
        <v>3200</v>
      </c>
      <c r="J41" s="108">
        <v>4643.1099999999997</v>
      </c>
      <c r="K41" s="162" t="s">
        <v>73</v>
      </c>
      <c r="L41" s="130">
        <v>3659</v>
      </c>
      <c r="M41" s="132" t="s">
        <v>73</v>
      </c>
      <c r="N41" s="142"/>
      <c r="O41" s="120"/>
      <c r="P41" s="39"/>
    </row>
    <row r="42" spans="1:17" s="80" customFormat="1" ht="18" x14ac:dyDescent="0.35">
      <c r="A42" s="81">
        <v>33</v>
      </c>
      <c r="B42" s="81"/>
      <c r="C42" s="81" t="s">
        <v>95</v>
      </c>
      <c r="D42" s="15"/>
      <c r="E42" s="81"/>
      <c r="F42" s="81"/>
      <c r="G42" s="82">
        <v>72</v>
      </c>
      <c r="H42" s="83">
        <v>3300</v>
      </c>
      <c r="I42" s="82">
        <v>2500</v>
      </c>
      <c r="J42" s="83">
        <v>129.88999999999999</v>
      </c>
      <c r="K42" s="82">
        <v>30200</v>
      </c>
      <c r="L42" s="83">
        <v>0</v>
      </c>
      <c r="M42" s="131">
        <v>5000</v>
      </c>
      <c r="N42" s="114"/>
      <c r="O42" s="85"/>
      <c r="P42" s="85"/>
    </row>
    <row r="43" spans="1:17" s="80" customFormat="1" ht="18" x14ac:dyDescent="0.35">
      <c r="A43" s="81">
        <v>34</v>
      </c>
      <c r="B43" s="81"/>
      <c r="C43" s="81" t="s">
        <v>19</v>
      </c>
      <c r="D43" s="15"/>
      <c r="E43" s="81"/>
      <c r="F43" s="81"/>
      <c r="G43" s="82">
        <v>1327</v>
      </c>
      <c r="H43" s="83">
        <v>1900</v>
      </c>
      <c r="I43" s="82">
        <v>0</v>
      </c>
      <c r="J43" s="83">
        <v>858.59999999999991</v>
      </c>
      <c r="K43" s="83">
        <v>650</v>
      </c>
      <c r="L43" s="94">
        <v>450</v>
      </c>
      <c r="M43" s="131">
        <v>650</v>
      </c>
      <c r="N43" s="140"/>
      <c r="O43" s="120"/>
      <c r="P43" s="85"/>
    </row>
    <row r="44" spans="1:17" s="7" customFormat="1" ht="18" x14ac:dyDescent="0.35">
      <c r="A44" s="81" t="s">
        <v>26</v>
      </c>
      <c r="B44" s="151"/>
      <c r="C44" s="81"/>
      <c r="D44" s="15"/>
      <c r="E44" s="81"/>
      <c r="F44" s="81"/>
      <c r="G44" s="82"/>
      <c r="H44" s="83"/>
      <c r="I44" s="82"/>
      <c r="J44" s="87"/>
      <c r="K44" s="82"/>
      <c r="L44" s="95"/>
      <c r="M44" s="19"/>
      <c r="N44" s="140"/>
      <c r="O44" s="120"/>
      <c r="P44" s="28"/>
    </row>
    <row r="45" spans="1:17" s="7" customFormat="1" ht="18" x14ac:dyDescent="0.35">
      <c r="A45" s="81">
        <v>35</v>
      </c>
      <c r="B45" s="81"/>
      <c r="C45" s="81" t="s">
        <v>76</v>
      </c>
      <c r="D45" s="15"/>
      <c r="E45" s="81"/>
      <c r="F45" s="81"/>
      <c r="G45" s="82">
        <v>2686</v>
      </c>
      <c r="H45" s="83">
        <v>4800</v>
      </c>
      <c r="I45" s="82">
        <v>4800</v>
      </c>
      <c r="J45" s="87">
        <v>2778.9100000000003</v>
      </c>
      <c r="K45" s="92">
        <v>3200</v>
      </c>
      <c r="L45" s="97">
        <v>2112</v>
      </c>
      <c r="M45" s="131">
        <v>3200</v>
      </c>
      <c r="N45" s="139"/>
      <c r="O45" s="120"/>
      <c r="P45" s="28"/>
    </row>
    <row r="46" spans="1:17" s="80" customFormat="1" ht="18" x14ac:dyDescent="0.35">
      <c r="A46" s="81">
        <v>36</v>
      </c>
      <c r="B46" s="81"/>
      <c r="C46" s="81" t="s">
        <v>91</v>
      </c>
      <c r="D46" s="15"/>
      <c r="E46" s="81"/>
      <c r="F46" s="81"/>
      <c r="G46" s="14">
        <v>3190</v>
      </c>
      <c r="H46" s="86">
        <v>2810</v>
      </c>
      <c r="I46" s="14">
        <v>2412</v>
      </c>
      <c r="J46" s="108">
        <v>2593.41</v>
      </c>
      <c r="K46" s="86">
        <v>2240</v>
      </c>
      <c r="L46" s="130">
        <v>1620.8600000000001</v>
      </c>
      <c r="M46" s="86">
        <v>2400</v>
      </c>
      <c r="N46" s="140"/>
      <c r="P46" s="90"/>
      <c r="Q46" s="85"/>
    </row>
    <row r="47" spans="1:17" s="7" customFormat="1" ht="18" x14ac:dyDescent="0.35">
      <c r="A47" s="81">
        <v>37</v>
      </c>
      <c r="B47" s="81"/>
      <c r="C47" s="81" t="s">
        <v>89</v>
      </c>
      <c r="D47" s="15"/>
      <c r="E47" s="81"/>
      <c r="F47" s="81"/>
      <c r="G47" s="82">
        <v>1768</v>
      </c>
      <c r="H47" s="83">
        <v>1824</v>
      </c>
      <c r="I47" s="82">
        <v>1860</v>
      </c>
      <c r="J47" s="87">
        <v>1871.9300000000003</v>
      </c>
      <c r="K47" s="83">
        <v>2200</v>
      </c>
      <c r="L47" s="94">
        <v>1399</v>
      </c>
      <c r="M47" s="83">
        <v>2200</v>
      </c>
      <c r="N47" s="140"/>
      <c r="O47" s="120"/>
      <c r="P47" s="73"/>
    </row>
    <row r="48" spans="1:17" s="7" customFormat="1" ht="18" x14ac:dyDescent="0.35">
      <c r="A48" s="81">
        <v>38</v>
      </c>
      <c r="B48" s="81"/>
      <c r="C48" s="81" t="s">
        <v>94</v>
      </c>
      <c r="D48" s="15"/>
      <c r="E48" s="81"/>
      <c r="F48" s="81"/>
      <c r="G48" s="82">
        <v>10912</v>
      </c>
      <c r="H48" s="83">
        <v>11000</v>
      </c>
      <c r="I48" s="82">
        <v>11500</v>
      </c>
      <c r="J48" s="87">
        <v>10804.94</v>
      </c>
      <c r="K48" s="83">
        <v>11000</v>
      </c>
      <c r="L48" s="94">
        <v>7842.56</v>
      </c>
      <c r="M48" s="83">
        <v>11500</v>
      </c>
      <c r="N48" s="140"/>
      <c r="O48" s="120"/>
      <c r="P48" s="28"/>
    </row>
    <row r="49" spans="1:16" s="80" customFormat="1" ht="18" x14ac:dyDescent="0.35">
      <c r="A49" s="81">
        <v>39</v>
      </c>
      <c r="B49" s="81"/>
      <c r="C49" s="81" t="s">
        <v>45</v>
      </c>
      <c r="D49" s="15"/>
      <c r="E49" s="81"/>
      <c r="F49" s="81"/>
      <c r="G49" s="82">
        <v>1800</v>
      </c>
      <c r="H49" s="83">
        <v>4200</v>
      </c>
      <c r="I49" s="82">
        <v>3600</v>
      </c>
      <c r="J49" s="87">
        <v>3400</v>
      </c>
      <c r="K49" s="83">
        <v>4100</v>
      </c>
      <c r="L49" s="94">
        <v>3550</v>
      </c>
      <c r="M49" s="131">
        <v>4400</v>
      </c>
      <c r="N49" s="140"/>
      <c r="O49" s="120"/>
      <c r="P49" s="85"/>
    </row>
    <row r="50" spans="1:16" s="7" customFormat="1" ht="18" x14ac:dyDescent="0.35">
      <c r="A50" s="81">
        <v>40</v>
      </c>
      <c r="B50" s="81"/>
      <c r="C50" s="81" t="s">
        <v>46</v>
      </c>
      <c r="D50" s="15"/>
      <c r="E50" s="81"/>
      <c r="F50" s="81"/>
      <c r="G50" s="82">
        <v>1542</v>
      </c>
      <c r="H50" s="83">
        <v>1500</v>
      </c>
      <c r="I50" s="82">
        <v>1500</v>
      </c>
      <c r="J50" s="87">
        <v>280.89</v>
      </c>
      <c r="K50" s="87">
        <v>300</v>
      </c>
      <c r="L50" s="97">
        <v>134</v>
      </c>
      <c r="M50" s="82">
        <v>300</v>
      </c>
      <c r="N50" s="140"/>
      <c r="O50" s="120"/>
      <c r="P50" s="28"/>
    </row>
    <row r="51" spans="1:16" s="7" customFormat="1" ht="18" x14ac:dyDescent="0.35">
      <c r="A51" s="81">
        <v>41</v>
      </c>
      <c r="B51" s="81"/>
      <c r="C51" s="81" t="s">
        <v>93</v>
      </c>
      <c r="D51" s="15"/>
      <c r="E51" s="81"/>
      <c r="F51" s="81"/>
      <c r="G51" s="82">
        <v>3064</v>
      </c>
      <c r="H51" s="83">
        <v>4100</v>
      </c>
      <c r="I51" s="82">
        <v>3200</v>
      </c>
      <c r="J51" s="109">
        <v>4051.51</v>
      </c>
      <c r="K51" s="96">
        <v>2600</v>
      </c>
      <c r="L51" s="129">
        <v>1809</v>
      </c>
      <c r="M51" s="83">
        <v>2600</v>
      </c>
      <c r="N51" s="140"/>
      <c r="O51" s="138"/>
      <c r="P51" s="28"/>
    </row>
    <row r="52" spans="1:16" s="7" customFormat="1" ht="18" x14ac:dyDescent="0.35">
      <c r="A52" s="81">
        <v>42</v>
      </c>
      <c r="B52" s="81"/>
      <c r="C52" s="81" t="s">
        <v>24</v>
      </c>
      <c r="D52" s="15"/>
      <c r="E52" s="81"/>
      <c r="F52" s="81"/>
      <c r="G52" s="82">
        <v>1227</v>
      </c>
      <c r="H52" s="83">
        <v>2500</v>
      </c>
      <c r="I52" s="82">
        <v>1500</v>
      </c>
      <c r="J52" s="87">
        <v>331.34999999999997</v>
      </c>
      <c r="K52" s="92">
        <v>300</v>
      </c>
      <c r="L52" s="97">
        <v>28.48</v>
      </c>
      <c r="M52" s="131">
        <v>300</v>
      </c>
      <c r="N52" s="140"/>
      <c r="O52" s="120"/>
      <c r="P52" s="28"/>
    </row>
    <row r="53" spans="1:16" s="7" customFormat="1" ht="18" x14ac:dyDescent="0.35">
      <c r="A53" s="81" t="s">
        <v>33</v>
      </c>
      <c r="B53" s="151"/>
      <c r="C53" s="81"/>
      <c r="D53" s="15"/>
      <c r="E53" s="81"/>
      <c r="F53" s="81"/>
      <c r="G53" s="82"/>
      <c r="H53" s="83"/>
      <c r="I53" s="83"/>
      <c r="J53" s="83"/>
      <c r="K53" s="82"/>
      <c r="L53" s="95"/>
      <c r="M53" s="19"/>
      <c r="N53" s="115"/>
      <c r="O53" s="120"/>
      <c r="P53" s="120"/>
    </row>
    <row r="54" spans="1:16" s="7" customFormat="1" ht="18" x14ac:dyDescent="0.35">
      <c r="A54" s="81">
        <v>43</v>
      </c>
      <c r="B54" s="81"/>
      <c r="C54" s="81" t="s">
        <v>51</v>
      </c>
      <c r="D54" s="15"/>
      <c r="E54" s="81"/>
      <c r="F54" s="81"/>
      <c r="G54" s="82">
        <v>37001</v>
      </c>
      <c r="H54" s="83">
        <v>60000</v>
      </c>
      <c r="I54" s="82">
        <v>40000</v>
      </c>
      <c r="J54" s="87">
        <v>29348.15</v>
      </c>
      <c r="K54" s="87">
        <v>35000</v>
      </c>
      <c r="L54" s="97">
        <v>24097</v>
      </c>
      <c r="M54" s="131">
        <v>40000</v>
      </c>
      <c r="N54" s="140"/>
      <c r="O54" s="120"/>
      <c r="P54" s="90"/>
    </row>
    <row r="55" spans="1:16" s="7" customFormat="1" ht="18" x14ac:dyDescent="0.35">
      <c r="A55" s="81">
        <v>44</v>
      </c>
      <c r="B55" s="81"/>
      <c r="C55" s="81" t="s">
        <v>90</v>
      </c>
      <c r="D55" s="15"/>
      <c r="E55" s="81"/>
      <c r="F55" s="81"/>
      <c r="G55" s="82">
        <v>49500</v>
      </c>
      <c r="H55" s="83">
        <v>30000</v>
      </c>
      <c r="I55" s="82">
        <v>54000</v>
      </c>
      <c r="J55" s="87">
        <v>30000</v>
      </c>
      <c r="K55" s="87">
        <v>30000</v>
      </c>
      <c r="L55" s="97">
        <v>22500</v>
      </c>
      <c r="M55" s="83">
        <v>30000</v>
      </c>
      <c r="N55" s="140"/>
      <c r="O55" s="120"/>
      <c r="P55" s="28"/>
    </row>
    <row r="56" spans="1:16" s="7" customFormat="1" ht="18" x14ac:dyDescent="0.35">
      <c r="A56" s="81">
        <v>45</v>
      </c>
      <c r="B56" s="81"/>
      <c r="C56" s="81" t="s">
        <v>49</v>
      </c>
      <c r="D56" s="81"/>
      <c r="E56" s="15"/>
      <c r="F56" s="15"/>
      <c r="G56" s="82">
        <v>2500</v>
      </c>
      <c r="H56" s="83">
        <v>30900</v>
      </c>
      <c r="I56" s="82">
        <v>30900</v>
      </c>
      <c r="J56" s="87">
        <v>0</v>
      </c>
      <c r="K56" s="83">
        <v>1500</v>
      </c>
      <c r="L56" s="83">
        <v>0</v>
      </c>
      <c r="M56" s="131">
        <v>1500</v>
      </c>
      <c r="N56" s="140"/>
      <c r="O56" s="120"/>
      <c r="P56" s="28"/>
    </row>
    <row r="57" spans="1:16" s="80" customFormat="1" ht="18" x14ac:dyDescent="0.35">
      <c r="A57" s="81">
        <v>46</v>
      </c>
      <c r="B57" s="81"/>
      <c r="C57" s="81" t="s">
        <v>34</v>
      </c>
      <c r="D57" s="81"/>
      <c r="E57" s="15"/>
      <c r="F57" s="15"/>
      <c r="G57" s="82">
        <v>7166</v>
      </c>
      <c r="H57" s="83">
        <v>7150</v>
      </c>
      <c r="I57" s="82">
        <v>7200</v>
      </c>
      <c r="J57" s="87">
        <v>7221.7999999999993</v>
      </c>
      <c r="K57" s="83">
        <v>11000</v>
      </c>
      <c r="L57" s="94">
        <v>8074.52</v>
      </c>
      <c r="M57" s="131">
        <v>11000</v>
      </c>
      <c r="N57" s="140"/>
      <c r="O57" s="120"/>
      <c r="P57" s="85"/>
    </row>
    <row r="58" spans="1:16" s="7" customFormat="1" ht="18" x14ac:dyDescent="0.35">
      <c r="A58" s="81">
        <v>47</v>
      </c>
      <c r="B58" s="81"/>
      <c r="C58" s="81" t="s">
        <v>36</v>
      </c>
      <c r="D58" s="15"/>
      <c r="E58" s="15"/>
      <c r="F58" s="15"/>
      <c r="G58" s="82">
        <v>1125</v>
      </c>
      <c r="H58" s="83">
        <v>750</v>
      </c>
      <c r="I58" s="82">
        <v>750</v>
      </c>
      <c r="J58" s="87">
        <v>47</v>
      </c>
      <c r="K58" s="83">
        <v>750</v>
      </c>
      <c r="L58" s="94">
        <v>750</v>
      </c>
      <c r="M58" s="82">
        <v>750</v>
      </c>
      <c r="N58" s="140"/>
      <c r="O58" s="120"/>
      <c r="P58" s="28"/>
    </row>
    <row r="59" spans="1:16" s="80" customFormat="1" ht="18" x14ac:dyDescent="0.35">
      <c r="A59" s="81">
        <v>48</v>
      </c>
      <c r="B59" s="81"/>
      <c r="C59" s="81" t="s">
        <v>75</v>
      </c>
      <c r="D59" s="15"/>
      <c r="E59" s="81"/>
      <c r="F59" s="81"/>
      <c r="G59" s="82">
        <v>1421</v>
      </c>
      <c r="H59" s="83">
        <v>1200</v>
      </c>
      <c r="I59" s="82">
        <v>1388</v>
      </c>
      <c r="J59" s="87">
        <v>1488</v>
      </c>
      <c r="K59" s="83">
        <v>2000</v>
      </c>
      <c r="L59" s="94">
        <v>1996</v>
      </c>
      <c r="M59" s="131">
        <v>2000</v>
      </c>
      <c r="N59" s="140"/>
      <c r="O59" s="120"/>
      <c r="P59" s="85"/>
    </row>
    <row r="60" spans="1:16" s="7" customFormat="1" ht="18" x14ac:dyDescent="0.35">
      <c r="A60" s="81">
        <v>49</v>
      </c>
      <c r="B60" s="81"/>
      <c r="C60" s="74" t="s">
        <v>13</v>
      </c>
      <c r="D60" s="81"/>
      <c r="E60" s="81"/>
      <c r="F60" s="81"/>
      <c r="G60" s="82">
        <v>7121</v>
      </c>
      <c r="H60" s="83">
        <v>7000</v>
      </c>
      <c r="I60" s="82">
        <v>7000</v>
      </c>
      <c r="J60" s="83">
        <v>0</v>
      </c>
      <c r="K60" s="83">
        <v>1100</v>
      </c>
      <c r="L60" s="83">
        <v>0</v>
      </c>
      <c r="M60" s="131">
        <v>970</v>
      </c>
      <c r="N60" s="140"/>
      <c r="O60" s="120"/>
      <c r="P60" s="28"/>
    </row>
    <row r="61" spans="1:16" s="7" customFormat="1" ht="18" x14ac:dyDescent="0.35">
      <c r="A61" s="81">
        <v>50</v>
      </c>
      <c r="B61" s="81"/>
      <c r="C61" s="81" t="s">
        <v>50</v>
      </c>
      <c r="D61" s="81"/>
      <c r="E61" s="15"/>
      <c r="F61" s="15"/>
      <c r="G61" s="82">
        <v>4500</v>
      </c>
      <c r="H61" s="83">
        <v>10000</v>
      </c>
      <c r="I61" s="82">
        <v>4500</v>
      </c>
      <c r="J61" s="87">
        <v>0</v>
      </c>
      <c r="K61" s="83">
        <v>4196</v>
      </c>
      <c r="L61" s="83">
        <v>0</v>
      </c>
      <c r="M61" s="131">
        <v>4196</v>
      </c>
      <c r="N61" s="140"/>
      <c r="O61" s="120"/>
      <c r="P61" s="28"/>
    </row>
    <row r="62" spans="1:16" s="7" customFormat="1" ht="18" x14ac:dyDescent="0.35">
      <c r="A62" s="81">
        <v>51</v>
      </c>
      <c r="B62" s="81" t="s">
        <v>23</v>
      </c>
      <c r="C62" s="81"/>
      <c r="D62" s="15"/>
      <c r="E62" s="81"/>
      <c r="F62" s="81"/>
      <c r="G62" s="81"/>
      <c r="H62" s="18"/>
      <c r="I62" s="81"/>
      <c r="J62" s="87"/>
      <c r="K62" s="82"/>
      <c r="L62" s="95"/>
      <c r="M62" s="19"/>
      <c r="N62" s="141"/>
      <c r="O62" s="120"/>
      <c r="P62" s="28"/>
    </row>
    <row r="63" spans="1:16" s="7" customFormat="1" ht="18" x14ac:dyDescent="0.35">
      <c r="A63" s="81">
        <v>52</v>
      </c>
      <c r="B63" s="81"/>
      <c r="C63" s="81" t="s">
        <v>32</v>
      </c>
      <c r="D63" s="15"/>
      <c r="E63" s="81"/>
      <c r="F63" s="81"/>
      <c r="G63" s="82">
        <v>2339</v>
      </c>
      <c r="H63" s="83">
        <v>4000</v>
      </c>
      <c r="I63" s="82">
        <v>3000</v>
      </c>
      <c r="J63" s="87">
        <v>2192.36</v>
      </c>
      <c r="K63" s="87">
        <v>2500</v>
      </c>
      <c r="L63" s="97">
        <v>1003.43</v>
      </c>
      <c r="M63" s="131">
        <v>2500</v>
      </c>
      <c r="N63" s="140"/>
      <c r="O63" s="120"/>
      <c r="P63" s="28"/>
    </row>
    <row r="64" spans="1:16" s="7" customFormat="1" ht="18" x14ac:dyDescent="0.35">
      <c r="A64" s="81">
        <v>53</v>
      </c>
      <c r="B64" s="81"/>
      <c r="C64" s="81" t="s">
        <v>37</v>
      </c>
      <c r="D64" s="15"/>
      <c r="E64" s="81"/>
      <c r="F64" s="81"/>
      <c r="G64" s="82">
        <v>870</v>
      </c>
      <c r="H64" s="83">
        <v>2500</v>
      </c>
      <c r="I64" s="82">
        <v>1800</v>
      </c>
      <c r="J64" s="87">
        <v>807</v>
      </c>
      <c r="K64" s="87">
        <v>1800</v>
      </c>
      <c r="L64" s="97">
        <v>1067</v>
      </c>
      <c r="M64" s="83">
        <v>1800</v>
      </c>
      <c r="N64" s="140"/>
      <c r="O64" s="120"/>
      <c r="P64" s="28"/>
    </row>
    <row r="65" spans="1:16" s="7" customFormat="1" ht="18" x14ac:dyDescent="0.35">
      <c r="A65" s="81">
        <v>54</v>
      </c>
      <c r="B65" s="81" t="s">
        <v>8</v>
      </c>
      <c r="C65" s="81"/>
      <c r="D65" s="15"/>
      <c r="E65" s="81"/>
      <c r="F65" s="81"/>
      <c r="G65" s="82">
        <v>1067</v>
      </c>
      <c r="H65" s="83">
        <v>1200</v>
      </c>
      <c r="I65" s="82">
        <v>1200</v>
      </c>
      <c r="J65" s="87">
        <v>146.05000000000001</v>
      </c>
      <c r="K65" s="95">
        <v>1200</v>
      </c>
      <c r="L65" s="154">
        <v>437</v>
      </c>
      <c r="M65" s="83">
        <v>1200</v>
      </c>
      <c r="N65" s="140"/>
      <c r="O65" s="120"/>
      <c r="P65" s="28"/>
    </row>
    <row r="66" spans="1:16" s="7" customFormat="1" ht="18.600000000000001" customHeight="1" x14ac:dyDescent="0.35">
      <c r="A66" s="81">
        <v>55</v>
      </c>
      <c r="B66" s="81" t="s">
        <v>31</v>
      </c>
      <c r="C66" s="81"/>
      <c r="D66" s="81"/>
      <c r="E66" s="15"/>
      <c r="F66" s="15"/>
      <c r="G66" s="81"/>
      <c r="H66" s="18"/>
      <c r="I66" s="81"/>
      <c r="J66" s="87"/>
      <c r="K66" s="82"/>
      <c r="L66" s="95"/>
      <c r="M66" s="19"/>
      <c r="N66" s="141"/>
      <c r="O66" s="120"/>
      <c r="P66" s="28"/>
    </row>
    <row r="67" spans="1:16" s="7" customFormat="1" ht="18" x14ac:dyDescent="0.35">
      <c r="A67" s="81">
        <v>56</v>
      </c>
      <c r="B67" s="81"/>
      <c r="C67" s="81" t="s">
        <v>30</v>
      </c>
      <c r="D67" s="15"/>
      <c r="E67" s="81"/>
      <c r="F67" s="81"/>
      <c r="G67" s="82">
        <v>780</v>
      </c>
      <c r="H67" s="83">
        <v>10000</v>
      </c>
      <c r="I67" s="82">
        <v>5000</v>
      </c>
      <c r="J67" s="87">
        <v>788.22</v>
      </c>
      <c r="K67" s="83">
        <v>3600</v>
      </c>
      <c r="L67" s="94">
        <v>1215.1199999999999</v>
      </c>
      <c r="M67" s="131">
        <v>4000</v>
      </c>
      <c r="N67" s="140"/>
      <c r="O67" s="120"/>
      <c r="P67" s="28"/>
    </row>
    <row r="68" spans="1:16" s="7" customFormat="1" ht="18" x14ac:dyDescent="0.35">
      <c r="A68" s="81">
        <v>57</v>
      </c>
      <c r="B68" s="81"/>
      <c r="C68" s="18" t="s">
        <v>27</v>
      </c>
      <c r="D68" s="81"/>
      <c r="E68" s="81"/>
      <c r="F68" s="81"/>
      <c r="G68" s="82">
        <v>795</v>
      </c>
      <c r="H68" s="83">
        <v>790</v>
      </c>
      <c r="I68" s="82">
        <v>790</v>
      </c>
      <c r="J68" s="87">
        <v>450</v>
      </c>
      <c r="K68" s="83">
        <v>500</v>
      </c>
      <c r="L68" s="94">
        <v>450</v>
      </c>
      <c r="M68" s="19">
        <v>500</v>
      </c>
      <c r="N68" s="140"/>
      <c r="O68" s="121"/>
      <c r="P68" s="28"/>
    </row>
    <row r="69" spans="1:16" s="7" customFormat="1" ht="18" x14ac:dyDescent="0.35">
      <c r="A69" s="18" t="s">
        <v>29</v>
      </c>
      <c r="D69" s="15"/>
      <c r="E69" s="81"/>
      <c r="F69" s="81"/>
      <c r="G69" s="82"/>
      <c r="H69" s="83"/>
      <c r="I69" s="82"/>
      <c r="J69" s="87"/>
      <c r="K69" s="82"/>
      <c r="L69" s="95"/>
      <c r="M69" s="100"/>
      <c r="N69" s="140"/>
      <c r="O69" s="120"/>
      <c r="P69" s="28"/>
    </row>
    <row r="70" spans="1:16" s="7" customFormat="1" ht="18" x14ac:dyDescent="0.35">
      <c r="A70" s="81">
        <v>58</v>
      </c>
      <c r="B70" s="81"/>
      <c r="C70" s="81" t="s">
        <v>6</v>
      </c>
      <c r="D70" s="15"/>
      <c r="E70" s="81"/>
      <c r="F70" s="81"/>
      <c r="G70" s="82">
        <v>1519</v>
      </c>
      <c r="H70" s="83">
        <v>2000</v>
      </c>
      <c r="I70" s="82">
        <v>2000</v>
      </c>
      <c r="J70" s="87">
        <v>891.11</v>
      </c>
      <c r="K70" s="83">
        <v>2000</v>
      </c>
      <c r="L70" s="94">
        <v>1415.17</v>
      </c>
      <c r="M70" s="175">
        <v>2500</v>
      </c>
      <c r="N70" s="140"/>
      <c r="O70" s="120"/>
      <c r="P70" s="28"/>
    </row>
    <row r="71" spans="1:16" s="7" customFormat="1" ht="18" x14ac:dyDescent="0.35">
      <c r="A71" s="81">
        <v>59</v>
      </c>
      <c r="B71" s="81"/>
      <c r="C71" s="81" t="s">
        <v>7</v>
      </c>
      <c r="D71" s="15"/>
      <c r="E71" s="81"/>
      <c r="F71" s="81"/>
      <c r="G71" s="82">
        <v>170</v>
      </c>
      <c r="H71" s="83">
        <v>1400</v>
      </c>
      <c r="I71" s="82">
        <v>1400</v>
      </c>
      <c r="J71" s="87">
        <v>98.29</v>
      </c>
      <c r="K71" s="83">
        <v>1400</v>
      </c>
      <c r="L71" s="94">
        <v>59.5</v>
      </c>
      <c r="M71" s="160">
        <v>1400</v>
      </c>
      <c r="N71" s="140"/>
      <c r="O71" s="120"/>
      <c r="P71" s="28"/>
    </row>
    <row r="72" spans="1:16" s="7" customFormat="1" ht="18" x14ac:dyDescent="0.35">
      <c r="A72" s="81">
        <v>60</v>
      </c>
      <c r="B72" s="81"/>
      <c r="C72" s="21" t="s">
        <v>42</v>
      </c>
      <c r="D72" s="22"/>
      <c r="E72" s="81"/>
      <c r="F72" s="82"/>
      <c r="G72" s="94">
        <f>SUM(G24:G71)</f>
        <v>325019</v>
      </c>
      <c r="H72" s="94">
        <f>SUM(H24:H71)</f>
        <v>451140</v>
      </c>
      <c r="I72" s="84">
        <v>407928</v>
      </c>
      <c r="J72" s="94">
        <f>SUM(J24:J71)</f>
        <v>315238.28887499997</v>
      </c>
      <c r="K72" s="94">
        <f>SUM(K24:K71)</f>
        <v>359366</v>
      </c>
      <c r="L72" s="94">
        <f>SUM(L24:L71)</f>
        <v>216816.37999999998</v>
      </c>
      <c r="M72" s="160">
        <f>SUM(M24:M71)</f>
        <v>353261</v>
      </c>
      <c r="N72" s="115"/>
      <c r="O72" s="122"/>
      <c r="P72" s="28"/>
    </row>
    <row r="73" spans="1:16" s="80" customFormat="1" ht="18" x14ac:dyDescent="0.35">
      <c r="A73" s="81">
        <v>61</v>
      </c>
      <c r="B73" s="81"/>
      <c r="C73" s="178" t="s">
        <v>60</v>
      </c>
      <c r="D73" s="179"/>
      <c r="E73" s="179"/>
      <c r="F73" s="81"/>
      <c r="G73" s="84">
        <v>25000</v>
      </c>
      <c r="H73" s="94">
        <v>25000</v>
      </c>
      <c r="I73" s="84">
        <v>25000</v>
      </c>
      <c r="J73" s="94">
        <v>31500</v>
      </c>
      <c r="K73" s="94">
        <v>25000</v>
      </c>
      <c r="L73" s="94">
        <v>30000</v>
      </c>
      <c r="M73" s="160">
        <v>25000</v>
      </c>
      <c r="N73" s="115"/>
      <c r="P73" s="85"/>
    </row>
    <row r="74" spans="1:16" s="7" customFormat="1" ht="18" x14ac:dyDescent="0.35">
      <c r="A74" s="81">
        <v>62</v>
      </c>
      <c r="B74" s="81"/>
      <c r="C74" s="21" t="s">
        <v>69</v>
      </c>
      <c r="D74" s="22"/>
      <c r="E74" s="81"/>
      <c r="F74" s="81"/>
      <c r="G74" s="82">
        <v>0</v>
      </c>
      <c r="H74" s="83">
        <v>0</v>
      </c>
      <c r="I74" s="82"/>
      <c r="J74" s="97">
        <v>9843.08</v>
      </c>
      <c r="K74" s="84">
        <v>0</v>
      </c>
      <c r="L74" s="154">
        <v>4967</v>
      </c>
      <c r="M74" s="101"/>
      <c r="N74" s="115"/>
      <c r="P74" s="28"/>
    </row>
    <row r="75" spans="1:16" s="7" customFormat="1" ht="18" x14ac:dyDescent="0.35">
      <c r="A75" s="81">
        <v>63</v>
      </c>
      <c r="B75" s="81"/>
      <c r="C75" s="156" t="s">
        <v>70</v>
      </c>
      <c r="D75" s="151"/>
      <c r="E75" s="151"/>
      <c r="F75" s="151"/>
      <c r="G75" s="151"/>
      <c r="H75" s="151"/>
      <c r="I75" s="151"/>
      <c r="J75" s="97">
        <f>J72+J73+J74</f>
        <v>356581.36887499999</v>
      </c>
      <c r="K75" s="97">
        <f>K72+K73+K74</f>
        <v>384366</v>
      </c>
      <c r="L75" s="97">
        <f>L72+L73+L74</f>
        <v>251783.37999999998</v>
      </c>
      <c r="M75" s="161">
        <f>M72+M73</f>
        <v>378261</v>
      </c>
      <c r="N75" s="115"/>
      <c r="O75" s="91"/>
      <c r="P75" s="28"/>
    </row>
    <row r="76" spans="1:16" s="7" customFormat="1" ht="19.8" x14ac:dyDescent="0.5">
      <c r="A76" s="81">
        <v>64</v>
      </c>
      <c r="B76" s="81"/>
      <c r="C76" s="21" t="s">
        <v>21</v>
      </c>
      <c r="D76" s="23"/>
      <c r="E76" s="81"/>
      <c r="F76" s="81"/>
      <c r="G76" s="82">
        <v>96720.503744999995</v>
      </c>
      <c r="H76" s="83">
        <v>51321.503744999995</v>
      </c>
      <c r="I76" s="82">
        <v>60151</v>
      </c>
      <c r="J76" s="97">
        <f>J14-J75</f>
        <v>111091.51112500002</v>
      </c>
      <c r="K76" s="89">
        <f>K14-K75</f>
        <v>13609.599199999997</v>
      </c>
      <c r="L76" s="97">
        <f>L14-L75</f>
        <v>83712.49000000002</v>
      </c>
      <c r="M76" s="161">
        <f>M14-M75</f>
        <v>38861.239679999999</v>
      </c>
      <c r="N76" s="143"/>
      <c r="P76" s="28"/>
    </row>
    <row r="77" spans="1:16" s="7" customFormat="1" ht="19.8" x14ac:dyDescent="0.5">
      <c r="A77" s="81">
        <v>65</v>
      </c>
      <c r="B77" s="81"/>
      <c r="C77" s="21" t="s">
        <v>43</v>
      </c>
      <c r="D77" s="23"/>
      <c r="E77" s="81"/>
      <c r="F77" s="81"/>
      <c r="G77" s="82">
        <v>80722</v>
      </c>
      <c r="H77" s="31">
        <v>0</v>
      </c>
      <c r="I77" s="82"/>
      <c r="J77" s="38"/>
      <c r="K77" s="82"/>
      <c r="L77" s="95"/>
      <c r="M77" s="102"/>
      <c r="N77" s="113"/>
      <c r="P77" s="28"/>
    </row>
    <row r="78" spans="1:16" s="7" customFormat="1" ht="18" x14ac:dyDescent="0.35">
      <c r="A78" s="81">
        <v>66</v>
      </c>
      <c r="B78" s="81"/>
      <c r="C78" s="24" t="s">
        <v>66</v>
      </c>
      <c r="D78" s="15"/>
      <c r="E78" s="81"/>
      <c r="F78" s="81"/>
      <c r="G78" s="157">
        <v>43738</v>
      </c>
      <c r="H78" s="32"/>
      <c r="I78" s="157">
        <v>44104</v>
      </c>
      <c r="J78" s="157">
        <v>44469</v>
      </c>
      <c r="K78" s="151"/>
      <c r="L78" s="107">
        <v>44742</v>
      </c>
      <c r="M78" s="103"/>
      <c r="N78" s="144"/>
      <c r="O78" s="60"/>
      <c r="P78" s="28"/>
    </row>
    <row r="79" spans="1:16" s="7" customFormat="1" ht="18" customHeight="1" x14ac:dyDescent="0.35">
      <c r="A79" s="81">
        <v>67</v>
      </c>
      <c r="B79" s="81"/>
      <c r="C79" s="24" t="s">
        <v>35</v>
      </c>
      <c r="D79" s="81"/>
      <c r="E79" s="81"/>
      <c r="F79" s="81"/>
      <c r="G79" s="82">
        <v>821120</v>
      </c>
      <c r="H79" s="83"/>
      <c r="I79" s="82">
        <v>1619647.04</v>
      </c>
      <c r="J79" s="38">
        <v>1683069</v>
      </c>
      <c r="K79" s="82"/>
      <c r="L79" s="158">
        <v>1717409</v>
      </c>
      <c r="M79" s="104"/>
      <c r="N79" s="137"/>
      <c r="O79" s="75"/>
      <c r="P79" s="28"/>
    </row>
    <row r="80" spans="1:16" s="7" customFormat="1" ht="18" x14ac:dyDescent="0.35">
      <c r="A80" s="81">
        <v>68</v>
      </c>
      <c r="B80" s="81"/>
      <c r="C80" s="24" t="s">
        <v>52</v>
      </c>
      <c r="D80" s="81"/>
      <c r="E80" s="81"/>
      <c r="F80" s="81"/>
      <c r="G80" s="19">
        <v>200000</v>
      </c>
      <c r="H80" s="83"/>
      <c r="I80" s="19">
        <v>200000</v>
      </c>
      <c r="J80" s="99">
        <v>168500</v>
      </c>
      <c r="K80" s="19"/>
      <c r="L80" s="159">
        <f>J80-L73</f>
        <v>138500</v>
      </c>
      <c r="M80" s="105"/>
      <c r="N80" s="35"/>
      <c r="O80" s="111"/>
      <c r="P80" s="29"/>
    </row>
    <row r="81" spans="1:16" s="7" customFormat="1" ht="18" x14ac:dyDescent="0.35">
      <c r="A81" s="81">
        <v>69</v>
      </c>
      <c r="B81" s="81"/>
      <c r="C81" s="21" t="s">
        <v>71</v>
      </c>
      <c r="D81" s="20"/>
      <c r="E81" s="81"/>
      <c r="F81" s="81"/>
      <c r="G81" s="82">
        <v>221197</v>
      </c>
      <c r="H81" s="83"/>
      <c r="I81" s="82">
        <v>338813</v>
      </c>
      <c r="J81" s="38">
        <v>416033</v>
      </c>
      <c r="K81" s="82"/>
      <c r="L81" s="62">
        <v>499073</v>
      </c>
      <c r="M81" s="20"/>
      <c r="N81" s="35"/>
      <c r="O81" s="35"/>
      <c r="P81" s="29"/>
    </row>
    <row r="82" spans="1:16" s="7" customFormat="1" ht="18" customHeight="1" x14ac:dyDescent="0.35">
      <c r="A82" s="81">
        <v>70</v>
      </c>
      <c r="B82" s="81"/>
      <c r="C82" s="21" t="s">
        <v>72</v>
      </c>
      <c r="D82" s="20"/>
      <c r="E82" s="81"/>
      <c r="F82" s="81"/>
      <c r="G82" s="82">
        <v>66241</v>
      </c>
      <c r="H82" s="83"/>
      <c r="I82" s="82">
        <v>38319</v>
      </c>
      <c r="J82" s="38">
        <v>51285</v>
      </c>
      <c r="K82" s="82"/>
      <c r="L82" s="62">
        <v>75167</v>
      </c>
      <c r="M82" s="20"/>
      <c r="N82" s="35"/>
      <c r="O82" s="29"/>
      <c r="P82" s="30"/>
    </row>
    <row r="83" spans="1:16" s="7" customFormat="1" ht="18" x14ac:dyDescent="0.35">
      <c r="A83" s="81">
        <v>71</v>
      </c>
      <c r="B83" s="81"/>
      <c r="C83" s="21"/>
      <c r="D83" s="20"/>
      <c r="E83" s="82" t="s">
        <v>22</v>
      </c>
      <c r="F83" s="81"/>
      <c r="G83" s="84">
        <v>2060859.55</v>
      </c>
      <c r="H83" s="83"/>
      <c r="I83" s="84">
        <v>2196779.04</v>
      </c>
      <c r="J83" s="84">
        <f>J79+J80+J82+J81</f>
        <v>2318887</v>
      </c>
      <c r="K83" s="84">
        <f>K79+K80+K81+K82</f>
        <v>0</v>
      </c>
      <c r="L83" s="84">
        <f>L79+L80+L81+L82</f>
        <v>2430149</v>
      </c>
      <c r="M83" s="106"/>
      <c r="N83" s="39"/>
      <c r="O83" s="39"/>
      <c r="P83" s="28"/>
    </row>
    <row r="84" spans="1:16" s="7" customFormat="1" ht="18" x14ac:dyDescent="0.35">
      <c r="A84" s="81">
        <v>72</v>
      </c>
      <c r="B84" s="81"/>
      <c r="C84" s="67" t="s">
        <v>67</v>
      </c>
      <c r="D84" s="20"/>
      <c r="E84" s="81"/>
      <c r="F84" s="81"/>
      <c r="G84" s="84">
        <v>2060860</v>
      </c>
      <c r="H84" s="94">
        <v>2138482</v>
      </c>
      <c r="I84" s="84">
        <v>2196779.04</v>
      </c>
      <c r="J84" s="36"/>
      <c r="K84" s="62"/>
      <c r="L84" s="32"/>
      <c r="M84" s="107"/>
      <c r="N84" s="47"/>
      <c r="O84" s="47"/>
      <c r="P84" s="48"/>
    </row>
    <row r="85" spans="1:16" s="7" customFormat="1" ht="24.6" x14ac:dyDescent="0.4">
      <c r="A85" s="81">
        <v>73</v>
      </c>
      <c r="B85" s="16"/>
      <c r="C85" s="21" t="s">
        <v>68</v>
      </c>
      <c r="D85" s="49"/>
      <c r="E85" s="16"/>
      <c r="F85" s="16"/>
      <c r="G85" s="50"/>
      <c r="H85" s="50"/>
      <c r="I85" s="50"/>
      <c r="J85" s="51"/>
      <c r="K85" s="52"/>
      <c r="L85" s="78"/>
      <c r="M85" s="47"/>
      <c r="N85" s="53"/>
      <c r="O85" s="53"/>
      <c r="P85" s="53"/>
    </row>
    <row r="86" spans="1:16" s="7" customFormat="1" ht="17.399999999999999" x14ac:dyDescent="0.3">
      <c r="A86" s="54"/>
      <c r="I86" s="55"/>
      <c r="J86" s="56"/>
      <c r="K86" s="57"/>
      <c r="L86" s="65"/>
      <c r="M86" s="37"/>
    </row>
    <row r="87" spans="1:16" s="7" customFormat="1" ht="18" x14ac:dyDescent="0.35">
      <c r="A87" s="54"/>
      <c r="G87" s="134"/>
      <c r="H87" s="133"/>
      <c r="I87" s="134"/>
      <c r="J87" s="180">
        <v>15</v>
      </c>
      <c r="K87" s="135"/>
      <c r="L87" s="136"/>
      <c r="M87" s="133"/>
      <c r="N87" s="80"/>
      <c r="O87" s="93"/>
      <c r="P87" s="93"/>
    </row>
    <row r="88" spans="1:16" x14ac:dyDescent="0.25">
      <c r="A88" s="5"/>
      <c r="G88" s="6"/>
      <c r="I88" s="27"/>
      <c r="O88" s="6"/>
      <c r="P88" s="93"/>
    </row>
    <row r="89" spans="1:16" x14ac:dyDescent="0.25">
      <c r="A89" s="5"/>
      <c r="P89" s="6"/>
    </row>
    <row r="90" spans="1:16" x14ac:dyDescent="0.25">
      <c r="A90" s="5"/>
    </row>
    <row r="91" spans="1:16" x14ac:dyDescent="0.25">
      <c r="A91" s="5"/>
    </row>
    <row r="92" spans="1:16" x14ac:dyDescent="0.25">
      <c r="A92" s="5"/>
    </row>
    <row r="93" spans="1:16" x14ac:dyDescent="0.25">
      <c r="A93" s="5"/>
    </row>
    <row r="94" spans="1:16" x14ac:dyDescent="0.25">
      <c r="A94" s="5"/>
    </row>
    <row r="96" spans="1:16" x14ac:dyDescent="0.25">
      <c r="P96" s="6"/>
    </row>
  </sheetData>
  <mergeCells count="2">
    <mergeCell ref="A1:J1"/>
    <mergeCell ref="C73:E73"/>
  </mergeCells>
  <phoneticPr fontId="4" type="noConversion"/>
  <pageMargins left="0.2" right="0.2" top="0.25" bottom="0.25" header="0" footer="0"/>
  <pageSetup scale="4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3F1B-9283-4447-9ECC-BCD4D779EAF3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BCGCD</cp:lastModifiedBy>
  <cp:lastPrinted>2022-07-13T03:13:49Z</cp:lastPrinted>
  <dcterms:created xsi:type="dcterms:W3CDTF">2010-08-12T22:14:54Z</dcterms:created>
  <dcterms:modified xsi:type="dcterms:W3CDTF">2022-08-15T14:51:14Z</dcterms:modified>
</cp:coreProperties>
</file>